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345" windowHeight="12660" activeTab="0"/>
  </bookViews>
  <sheets>
    <sheet name="Vorwort" sheetId="1" r:id="rId1"/>
    <sheet name="Gesamtverbrauch" sheetId="2" r:id="rId2"/>
    <sheet name="Wärmeerzeugung" sheetId="3" r:id="rId3"/>
    <sheet name="Kälteerzeugung" sheetId="4" r:id="rId4"/>
    <sheet name="Stromproduktion" sheetId="5" r:id="rId5"/>
    <sheet name="Mobilität" sheetId="6" r:id="rId6"/>
  </sheets>
  <definedNames>
    <definedName name="_xlnm.Print_Area" localSheetId="1">'Gesamtverbrauch'!$A$1:$J$23</definedName>
    <definedName name="_xlnm.Print_Area" localSheetId="3">'Kälteerzeugung'!$A$1:$AB$53</definedName>
    <definedName name="_xlnm.Print_Area" localSheetId="5">'Mobilität'!$A$1:$AB$74</definedName>
    <definedName name="_xlnm.Print_Area" localSheetId="4">'Stromproduktion'!$A$1:$AB$54</definedName>
    <definedName name="_xlnm.Print_Area" localSheetId="2">'Wärmeerzeugung'!$A$1:$AB$72</definedName>
  </definedNames>
  <calcPr fullCalcOnLoad="1"/>
</workbook>
</file>

<file path=xl/sharedStrings.xml><?xml version="1.0" encoding="utf-8"?>
<sst xmlns="http://schemas.openxmlformats.org/spreadsheetml/2006/main" count="1145" uniqueCount="104">
  <si>
    <t>Anzahl</t>
  </si>
  <si>
    <t>Wasserkraftwerke</t>
  </si>
  <si>
    <t>Windkraftwerke</t>
  </si>
  <si>
    <t>PV Anlagen</t>
  </si>
  <si>
    <t>Abwärmenutzungen</t>
  </si>
  <si>
    <t>Umsetzung anderer Maßnahmen in der Mobilität (Beschreibung)</t>
  </si>
  <si>
    <t>Modal split</t>
  </si>
  <si>
    <t>Ist-Bestand</t>
  </si>
  <si>
    <t>Wärmeproduktion</t>
  </si>
  <si>
    <t>Geothermie</t>
  </si>
  <si>
    <t>Kälteproduktion</t>
  </si>
  <si>
    <t>Wärmepumpen</t>
  </si>
  <si>
    <t>Free Cooling</t>
  </si>
  <si>
    <t>Wärme aus anderen EE</t>
  </si>
  <si>
    <t>Kälte aus anderen EE</t>
  </si>
  <si>
    <t>andere erneuerbare Stromquellen</t>
  </si>
  <si>
    <t>Reduktion des Stromverbrauchs in Betrieben</t>
  </si>
  <si>
    <t>Reduktion des Stromverbrauchs durch andere Maßnahmen</t>
  </si>
  <si>
    <t>Steigerung des Stromverbrauchs (Wachstum und andere)</t>
  </si>
  <si>
    <t>kW</t>
  </si>
  <si>
    <t>m²</t>
  </si>
  <si>
    <t>Klima- und Energiemodellregionen</t>
  </si>
  <si>
    <t>Modellregion:</t>
  </si>
  <si>
    <t>Einwohnerzahl:</t>
  </si>
  <si>
    <t>Bitte hier den Name der Region einfügen</t>
  </si>
  <si>
    <t>Qualitative und quantitative Wirkungsfaktoren der Klima- und Energie-Modellregionen</t>
  </si>
  <si>
    <t>Biomassekessel (Einzelanlagen, Nahwärme)</t>
  </si>
  <si>
    <t>Solaranlagen</t>
  </si>
  <si>
    <t>öffentliche Einrichtungen</t>
  </si>
  <si>
    <r>
      <t>kW</t>
    </r>
    <r>
      <rPr>
        <vertAlign val="subscript"/>
        <sz val="9"/>
        <rFont val="Verdana"/>
        <family val="2"/>
      </rPr>
      <t>therm</t>
    </r>
  </si>
  <si>
    <t>restliche Sektoren</t>
  </si>
  <si>
    <t>Reduktion d. Wärmeverbrauchs durch Sanierungen</t>
  </si>
  <si>
    <t>Reduktion d. Wärmeverbrauchs durch andere Maßnahmen</t>
  </si>
  <si>
    <t xml:space="preserve"> Biomasse-Kraftwärmekopplungen</t>
  </si>
  <si>
    <t>Biomasse-Kraftwärmekopplungen</t>
  </si>
  <si>
    <t>Solare Kühlung</t>
  </si>
  <si>
    <t>Reduktion d. Kälteverbrauchs durch Sanierungen</t>
  </si>
  <si>
    <t>Reduktion d. Kälteverbrauchs durch andere Maßnahmen</t>
  </si>
  <si>
    <r>
      <t>kW</t>
    </r>
    <r>
      <rPr>
        <vertAlign val="subscript"/>
        <sz val="9"/>
        <rFont val="Verdana"/>
        <family val="2"/>
      </rPr>
      <t>Peak</t>
    </r>
  </si>
  <si>
    <r>
      <t>kW</t>
    </r>
    <r>
      <rPr>
        <vertAlign val="subscript"/>
        <sz val="9"/>
        <rFont val="Verdana"/>
        <family val="2"/>
      </rPr>
      <t>el.</t>
    </r>
  </si>
  <si>
    <t>Stromproduktion</t>
  </si>
  <si>
    <t>Mobilität</t>
  </si>
  <si>
    <t>gemittelte Leistungskennzahl</t>
  </si>
  <si>
    <t>Prognose  für 2020</t>
  </si>
  <si>
    <t>Photovoltaik Anlagen</t>
  </si>
  <si>
    <t>Therm. Solaranlagen (Warmwasser oder Heizung)</t>
  </si>
  <si>
    <r>
      <t>kWh/m</t>
    </r>
    <r>
      <rPr>
        <vertAlign val="superscript"/>
        <sz val="9"/>
        <rFont val="Verdana"/>
        <family val="0"/>
      </rPr>
      <t>2</t>
    </r>
    <r>
      <rPr>
        <sz val="9"/>
        <rFont val="Verdana"/>
        <family val="2"/>
      </rPr>
      <t>a</t>
    </r>
  </si>
  <si>
    <t>Steigerung d. Wärmeverbrauchs durch Neubau</t>
  </si>
  <si>
    <t>Steigerung d. Wärmeverbrauchs: andere</t>
  </si>
  <si>
    <t>Steigerung d. Kälteverbrauchs: andere</t>
  </si>
  <si>
    <t>Steigerung d. Kälteverbrauchs durch Neubau</t>
  </si>
  <si>
    <t xml:space="preserve">Reduktion des Stromverbrauchs </t>
  </si>
  <si>
    <t>Potenzial der Region</t>
  </si>
  <si>
    <t>Elektrofahrräder</t>
  </si>
  <si>
    <t>Einspurige Elektromobile</t>
  </si>
  <si>
    <t>Zweispurige Elektromobile (PKW)</t>
  </si>
  <si>
    <t>Zweispurige Elektromobile (Nutzfahrzeuge)</t>
  </si>
  <si>
    <t>Fahrleistung
pro Fahrzeug in km/a</t>
  </si>
  <si>
    <t>Anzahl der Wege in der Region</t>
  </si>
  <si>
    <t>Öffentlicher Verkehr</t>
  </si>
  <si>
    <t>Motorisierter Individualverkehr</t>
  </si>
  <si>
    <t>Fuß</t>
  </si>
  <si>
    <t>Fahrrad</t>
  </si>
  <si>
    <t>Hybridfahrzeuge</t>
  </si>
  <si>
    <t>Pflanzenöl-/Biodieselfahrzeuge</t>
  </si>
  <si>
    <t>E85-Fahrzeuge</t>
  </si>
  <si>
    <t>Erdgas-/Biogasfahrzeuge</t>
  </si>
  <si>
    <t>l/100 km</t>
  </si>
  <si>
    <t>kg/100 km</t>
  </si>
  <si>
    <t>Prognose für 2020</t>
  </si>
  <si>
    <r>
      <t>Ø</t>
    </r>
    <r>
      <rPr>
        <sz val="9"/>
        <rFont val="Verdana"/>
        <family val="0"/>
      </rPr>
      <t xml:space="preserve"> Weg [km]</t>
    </r>
  </si>
  <si>
    <t>Anteil Wege [%]</t>
  </si>
  <si>
    <r>
      <t>Gesamt CO</t>
    </r>
    <r>
      <rPr>
        <vertAlign val="subscript"/>
        <sz val="9"/>
        <rFont val="Verdana"/>
        <family val="0"/>
      </rPr>
      <t>2</t>
    </r>
    <r>
      <rPr>
        <sz val="9"/>
        <rFont val="Verdana"/>
        <family val="2"/>
      </rPr>
      <t>-Diff.</t>
    </r>
  </si>
  <si>
    <r>
      <t>Gesamt CO</t>
    </r>
    <r>
      <rPr>
        <vertAlign val="subscript"/>
        <sz val="9"/>
        <rFont val="Verdana"/>
        <family val="0"/>
      </rPr>
      <t>2</t>
    </r>
    <r>
      <rPr>
        <sz val="9"/>
        <rFont val="Verdana"/>
        <family val="0"/>
      </rPr>
      <t>-Diff.</t>
    </r>
  </si>
  <si>
    <t>CO2-Diff.</t>
  </si>
  <si>
    <t>fossile PKW</t>
  </si>
  <si>
    <t>fossile Nutzfahrzeuge</t>
  </si>
  <si>
    <t>Gesamt MWh/a</t>
  </si>
  <si>
    <t>Gewerbe, Industrie</t>
  </si>
  <si>
    <t>Haushalte</t>
  </si>
  <si>
    <t>Landwirtschaft</t>
  </si>
  <si>
    <r>
      <t>CO</t>
    </r>
    <r>
      <rPr>
        <vertAlign val="subscript"/>
        <sz val="9"/>
        <color indexed="9"/>
        <rFont val="Verdana"/>
        <family val="0"/>
      </rPr>
      <t>2</t>
    </r>
    <r>
      <rPr>
        <sz val="9"/>
        <color indexed="9"/>
        <rFont val="Verdana"/>
        <family val="2"/>
      </rPr>
      <t>-Diff. t/a</t>
    </r>
  </si>
  <si>
    <r>
      <t>Gesamt-CO</t>
    </r>
    <r>
      <rPr>
        <vertAlign val="subscript"/>
        <sz val="9"/>
        <rFont val="Verdana"/>
        <family val="0"/>
      </rPr>
      <t>2</t>
    </r>
    <r>
      <rPr>
        <sz val="9"/>
        <rFont val="Verdana"/>
        <family val="0"/>
      </rPr>
      <t>-Differenz</t>
    </r>
  </si>
  <si>
    <t>Prognose/Stand  nach dem ersten Projektjahr</t>
  </si>
  <si>
    <t>Prognose/Stand  nach dem zweiten Projektjahr</t>
  </si>
  <si>
    <t>Prognose/Stand nach dem ersten Projektjahr</t>
  </si>
  <si>
    <t>Prognose/Stand nach dem zweiten Projektjahr</t>
  </si>
  <si>
    <t>Energieverbrauch der Region - IST-Bestand und Prognose 2020</t>
  </si>
  <si>
    <t>Strom [MWh/a]</t>
  </si>
  <si>
    <t>Strommix</t>
  </si>
  <si>
    <t>Wärme [MWh/a]</t>
  </si>
  <si>
    <t>Wärmemix</t>
  </si>
  <si>
    <t>Verkehr [MWh/a]</t>
  </si>
  <si>
    <t>Energiemix</t>
  </si>
  <si>
    <t>Stichprobe [%]</t>
  </si>
  <si>
    <t>Öffentlicher Sektor</t>
  </si>
  <si>
    <t>IST</t>
  </si>
  <si>
    <t>Prognose 2020</t>
  </si>
  <si>
    <t>Industrie, Handel, Gewerbe</t>
  </si>
  <si>
    <t>verpflichtend auszufüllen</t>
  </si>
  <si>
    <t>freiwillig auszufüllen</t>
  </si>
  <si>
    <t>Die untenstehenden Tabellen "Gewerbe, Industrie", "Haushalte" und "Landwirtschaft" bieten die Möglichkeit, die obenstehende Tabelle "restliche Sektoren" zu spezifizieren.</t>
  </si>
  <si>
    <t>% EE</t>
  </si>
  <si>
    <r>
      <t>Sehr geehrte Modellregions-Managerin, sehr geehrter Modellregions-Manager!
Dieses Tool dient der Erhebung von Kennzahlen betreffend des Wirkungsgrades der Klimaschutzmaßnahmen in Ihrer Klima- und Energiemodellregion. Zukünftig ist geplant dieses Tool als Download auf der Website der KPC zur Verfügung zu stellen.
In diesem wirkungsorientierten Monitoring findet eine quantitative Erfassung der Wirkungen auf die regionale Energieaufbringung und die regionale CO</t>
    </r>
    <r>
      <rPr>
        <vertAlign val="subscript"/>
        <sz val="11"/>
        <rFont val="Arial"/>
        <family val="2"/>
      </rPr>
      <t>2</t>
    </r>
    <r>
      <rPr>
        <sz val="11"/>
        <rFont val="Arial"/>
        <family val="0"/>
      </rPr>
      <t>-Bilanz statt. Durch dieses Kennzahlen-Monitoring sollen dem Klima- und Energiefonds umfangreiche Daten betreffend den geplanten Maßnahmen und dessen Auswirkung auf die Region zur Verfügung gestellt werden.  Uns ist bewusst, dass ein Großteil der Klima- und Energiemodellregionen im Antrag die Kosten für eine dermaßen detaillierte Datenerfassung nicht in Ihrer Kostenkalkulation berücksichtigt hat. Aus diesem Grund erfolgt zum jetzigen Zeitpunkt der überwiegende Teil des Monitorings auf freiwilliger Basis. Lediglich die Kennzahlen der öffentlichen Einrichtungen müssen verpflichtend eingetragen werden. Also lassen Sie sich bitte nicht durch die Fülle an blauen, ausfüllbaren Kästchen abschrecken, es sind nur die dunkelblauen verpflichtend!
Wünschenswert wäre für uns jedoch eine Datenerhebung über das Mindestmaß hinaus, da die Sichtbarmachung der Effekte Ihrer Tätigkeiten 
ein wesentliches Ziel Ihrer Arbeit sein sollte. Die Akzeptanz für die Umsetzungsmaßnahmen in Ihrer Region können erhöht und 
die Nachahmungseffekte verstärkt werden. Für den Klima- und Energiefonds stellen diese Kennzahlen ebenfalls einen hohen 
Mehrwert dar. Sie sind eine wesentliche Grundlage für die erfolgreiche Weiterentwicklung des Programms, die Ergebnisse lassen 
sich öffentlichkeitswirksam darstellen und das öffentliche Interesse an den Klima- und Energiemodellregionen lässt sich dadurch steigern.
Die Datenerhebung kann auf vielfältige Weise erfolgen. Durch die Erhebung statistischer Daten, durch eigene Umfragen in der Region, 
durch Schätzungen oder durch die Verwertung bereits bestehender Ergebnisse von Bevölkerungsbefragungen. Für uns ist es wesentlich, 
dass Sie uns mitteilen, worauf Ihre Daten basieren. Mit welcher Methode wurde beispielsweise geschätzt? Wie groß ist die Ungenauigkeit 
Ihrer Schätzung? Wann die Daten erhoben wurden, wie und welcher Prozentsatz der Grundgesamtheit wurde abgedeckt? Diese 
Informationen vermerken Sie bitte entweder in einem Begleitschreiben oder in einem eigenen Tabellenblatt in dieser Datei.
Wir wünschen Ihnen weiterhin viel Erfolg bei der Umsetzung Ihrer Klima- und Energiemodellregion!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</si>
</sst>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0.0;;;"/>
    <numFmt numFmtId="178" formatCode="General;;&quot;Bitte hier die Einwohneranzahl einfügen&quot;"/>
    <numFmt numFmtId="179" formatCode="General;;&quot;k.A.&quot;"/>
    <numFmt numFmtId="180" formatCode="0%;;&quot;k.A&quot;"/>
    <numFmt numFmtId="181" formatCode="0%;;&quot;k.A.&quot;"/>
    <numFmt numFmtId="182" formatCode="#,###;;&quot;% EE&quot;"/>
    <numFmt numFmtId="183" formatCode="#0.00\ &quot;% EE&quot;"/>
    <numFmt numFmtId="184" formatCode="##0.00\ &quot;% fossil&quot;"/>
    <numFmt numFmtId="185" formatCode="##0.00\ &quot;% EE&quot;"/>
    <numFmt numFmtId="186" formatCode="##0.00\ &quot;% fossil&quot;;;"/>
    <numFmt numFmtId="187" formatCode="##0.00\ &quot;% fossil&quot;;"/>
  </numFmts>
  <fonts count="37">
    <font>
      <sz val="11"/>
      <name val="Arial"/>
      <family val="0"/>
    </font>
    <font>
      <b/>
      <sz val="9"/>
      <name val="Arial"/>
      <family val="2"/>
    </font>
    <font>
      <sz val="8"/>
      <name val="Arial"/>
      <family val="0"/>
    </font>
    <font>
      <u val="single"/>
      <sz val="11"/>
      <color indexed="12"/>
      <name val="Arial"/>
      <family val="0"/>
    </font>
    <font>
      <u val="single"/>
      <sz val="11"/>
      <color indexed="36"/>
      <name val="Arial"/>
      <family val="0"/>
    </font>
    <font>
      <b/>
      <sz val="10"/>
      <name val="Verdana"/>
      <family val="2"/>
    </font>
    <font>
      <sz val="10"/>
      <name val="Verdana"/>
      <family val="2"/>
    </font>
    <font>
      <b/>
      <sz val="12"/>
      <color indexed="9"/>
      <name val="Verdana"/>
      <family val="2"/>
    </font>
    <font>
      <b/>
      <sz val="14"/>
      <color indexed="9"/>
      <name val="Verdana"/>
      <family val="2"/>
    </font>
    <font>
      <sz val="9"/>
      <name val="Verdana"/>
      <family val="2"/>
    </font>
    <font>
      <vertAlign val="subscript"/>
      <sz val="9"/>
      <name val="Verdana"/>
      <family val="2"/>
    </font>
    <font>
      <b/>
      <sz val="9"/>
      <name val="Verdana"/>
      <family val="2"/>
    </font>
    <font>
      <b/>
      <sz val="11"/>
      <color indexed="9"/>
      <name val="Verdana"/>
      <family val="2"/>
    </font>
    <font>
      <b/>
      <sz val="9"/>
      <color indexed="9"/>
      <name val="Verdana"/>
      <family val="2"/>
    </font>
    <font>
      <sz val="9"/>
      <name val="Arial"/>
      <family val="0"/>
    </font>
    <font>
      <sz val="9"/>
      <color indexed="9"/>
      <name val="Verdana"/>
      <family val="2"/>
    </font>
    <font>
      <vertAlign val="superscript"/>
      <sz val="9"/>
      <name val="Verdana"/>
      <family val="0"/>
    </font>
    <font>
      <vertAlign val="subscript"/>
      <sz val="9"/>
      <color indexed="9"/>
      <name val="Verdana"/>
      <family val="0"/>
    </font>
    <font>
      <sz val="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bscript"/>
      <sz val="1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41"/>
        <bgColor indexed="64"/>
      </patternFill>
    </fill>
    <fill>
      <patternFill patternType="solid">
        <fgColor indexed="18"/>
        <bgColor indexed="64"/>
      </patternFill>
    </fill>
    <fill>
      <patternFill patternType="solid">
        <fgColor indexed="9"/>
        <bgColor indexed="64"/>
      </patternFill>
    </fill>
  </fills>
  <borders count="7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medium"/>
      <bottom style="thin"/>
    </border>
    <border>
      <left style="medium"/>
      <right style="thin"/>
      <top style="thin"/>
      <bottom style="thin"/>
    </border>
    <border>
      <left style="thin"/>
      <right>
        <color indexed="63"/>
      </right>
      <top style="medium"/>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medium"/>
      <top style="medium"/>
      <bottom style="thin"/>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style="thin"/>
      <top>
        <color indexed="63"/>
      </top>
      <bottom style="medium"/>
    </border>
    <border>
      <left style="thin"/>
      <right style="thin"/>
      <top>
        <color indexed="63"/>
      </top>
      <bottom style="medium"/>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mediu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right style="medium"/>
      <top style="medium"/>
      <bottom style="thin"/>
    </border>
    <border>
      <left style="thin"/>
      <right style="medium"/>
      <top>
        <color indexed="63"/>
      </top>
      <bottom style="thin"/>
    </border>
    <border>
      <left style="thin"/>
      <right style="medium"/>
      <top style="thin"/>
      <bottom style="thin"/>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color indexed="9"/>
      </bottom>
    </border>
    <border>
      <left>
        <color indexed="63"/>
      </left>
      <right style="medium"/>
      <top>
        <color indexed="63"/>
      </top>
      <bottom style="thin">
        <color indexed="9"/>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9"/>
      </left>
      <right>
        <color indexed="63"/>
      </right>
      <top style="thin">
        <color indexed="9"/>
      </top>
      <bottom>
        <color indexed="63"/>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medium"/>
      <right style="thin"/>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color indexed="9"/>
      </right>
      <top>
        <color indexed="63"/>
      </top>
      <bottom style="medium"/>
    </border>
    <border>
      <left>
        <color indexed="63"/>
      </left>
      <right style="medium"/>
      <top style="thin">
        <color indexed="9"/>
      </top>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20" borderId="1" applyNumberFormat="0" applyAlignment="0" applyProtection="0"/>
    <xf numFmtId="0" fontId="28" fillId="20" borderId="2" applyNumberFormat="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7" borderId="2" applyNumberFormat="0" applyAlignment="0" applyProtection="0"/>
    <xf numFmtId="0" fontId="33" fillId="0" borderId="3" applyNumberFormat="0" applyFill="0" applyAlignment="0" applyProtection="0"/>
    <xf numFmtId="0" fontId="32" fillId="0" borderId="0" applyNumberFormat="0" applyFill="0" applyBorder="0" applyAlignment="0" applyProtection="0"/>
    <xf numFmtId="0" fontId="23" fillId="4" borderId="0" applyNumberFormat="0" applyBorder="0" applyAlignment="0" applyProtection="0"/>
    <xf numFmtId="0" fontId="3" fillId="0" borderId="0" applyNumberFormat="0" applyFill="0" applyBorder="0" applyAlignment="0" applyProtection="0"/>
    <xf numFmtId="0" fontId="2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4" fillId="3" borderId="0" applyNumberFormat="0" applyBorder="0" applyAlignment="0" applyProtection="0"/>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0" fillId="23" borderId="9" applyNumberFormat="0" applyAlignment="0" applyProtection="0"/>
  </cellStyleXfs>
  <cellXfs count="350">
    <xf numFmtId="0" fontId="0" fillId="0" borderId="0" xfId="0" applyAlignment="1">
      <alignment/>
    </xf>
    <xf numFmtId="176" fontId="9" fillId="8" borderId="10" xfId="0" applyNumberFormat="1" applyFont="1" applyFill="1" applyBorder="1" applyAlignment="1" applyProtection="1">
      <alignment horizontal="right"/>
      <protection locked="0"/>
    </xf>
    <xf numFmtId="176" fontId="9" fillId="8" borderId="11" xfId="0" applyNumberFormat="1" applyFont="1" applyFill="1" applyBorder="1" applyAlignment="1" applyProtection="1">
      <alignment horizontal="right"/>
      <protection locked="0"/>
    </xf>
    <xf numFmtId="176" fontId="9" fillId="24" borderId="10" xfId="0" applyNumberFormat="1" applyFont="1" applyFill="1" applyBorder="1" applyAlignment="1" applyProtection="1">
      <alignment horizontal="right"/>
      <protection locked="0"/>
    </xf>
    <xf numFmtId="3" fontId="9" fillId="24" borderId="12" xfId="0" applyNumberFormat="1" applyFont="1" applyFill="1" applyBorder="1" applyAlignment="1" applyProtection="1">
      <alignment/>
      <protection locked="0"/>
    </xf>
    <xf numFmtId="176" fontId="9" fillId="24" borderId="10" xfId="0" applyNumberFormat="1" applyFont="1" applyFill="1" applyBorder="1" applyAlignment="1" applyProtection="1">
      <alignment/>
      <protection locked="0"/>
    </xf>
    <xf numFmtId="176" fontId="9" fillId="24" borderId="10" xfId="0" applyNumberFormat="1" applyFont="1" applyFill="1" applyBorder="1" applyAlignment="1" applyProtection="1">
      <alignment horizontal="left"/>
      <protection locked="0"/>
    </xf>
    <xf numFmtId="176" fontId="9" fillId="8" borderId="13" xfId="0" applyNumberFormat="1" applyFont="1" applyFill="1" applyBorder="1" applyAlignment="1" applyProtection="1">
      <alignment horizontal="right"/>
      <protection locked="0"/>
    </xf>
    <xf numFmtId="176" fontId="9" fillId="8" borderId="14" xfId="0" applyNumberFormat="1" applyFont="1" applyFill="1" applyBorder="1" applyAlignment="1" applyProtection="1">
      <alignment horizontal="right"/>
      <protection locked="0"/>
    </xf>
    <xf numFmtId="176" fontId="9" fillId="24" borderId="12" xfId="0" applyNumberFormat="1" applyFont="1" applyFill="1" applyBorder="1" applyAlignment="1" applyProtection="1">
      <alignment/>
      <protection locked="0"/>
    </xf>
    <xf numFmtId="176" fontId="9" fillId="24" borderId="14" xfId="0" applyNumberFormat="1" applyFont="1" applyFill="1" applyBorder="1" applyAlignment="1" applyProtection="1">
      <alignment horizontal="right"/>
      <protection locked="0"/>
    </xf>
    <xf numFmtId="176" fontId="9" fillId="24" borderId="10" xfId="0" applyNumberFormat="1" applyFont="1" applyFill="1" applyBorder="1" applyAlignment="1" applyProtection="1">
      <alignment/>
      <protection locked="0"/>
    </xf>
    <xf numFmtId="176" fontId="9" fillId="24" borderId="12" xfId="0" applyNumberFormat="1" applyFont="1" applyFill="1" applyBorder="1" applyAlignment="1" applyProtection="1">
      <alignment horizontal="right"/>
      <protection locked="0"/>
    </xf>
    <xf numFmtId="176" fontId="9" fillId="24" borderId="12" xfId="0" applyNumberFormat="1" applyFont="1" applyFill="1" applyBorder="1" applyAlignment="1" applyProtection="1">
      <alignment horizontal="left"/>
      <protection locked="0"/>
    </xf>
    <xf numFmtId="3" fontId="9" fillId="24" borderId="15" xfId="0" applyNumberFormat="1" applyFont="1" applyFill="1" applyBorder="1" applyAlignment="1" applyProtection="1">
      <alignment/>
      <protection locked="0"/>
    </xf>
    <xf numFmtId="176" fontId="9" fillId="24" borderId="16" xfId="0" applyNumberFormat="1" applyFont="1" applyFill="1" applyBorder="1" applyAlignment="1" applyProtection="1">
      <alignment horizontal="left"/>
      <protection locked="0"/>
    </xf>
    <xf numFmtId="176" fontId="9" fillId="24" borderId="16" xfId="0" applyNumberFormat="1" applyFont="1" applyFill="1" applyBorder="1" applyAlignment="1" applyProtection="1">
      <alignment/>
      <protection locked="0"/>
    </xf>
    <xf numFmtId="3" fontId="9" fillId="24" borderId="17" xfId="0" applyNumberFormat="1" applyFont="1" applyFill="1" applyBorder="1" applyAlignment="1" applyProtection="1">
      <alignment/>
      <protection locked="0"/>
    </xf>
    <xf numFmtId="176" fontId="9" fillId="24" borderId="11" xfId="0" applyNumberFormat="1" applyFont="1" applyFill="1" applyBorder="1" applyAlignment="1" applyProtection="1">
      <alignment horizontal="right"/>
      <protection locked="0"/>
    </xf>
    <xf numFmtId="3" fontId="9" fillId="24" borderId="17" xfId="0" applyNumberFormat="1" applyFont="1" applyFill="1" applyBorder="1" applyAlignment="1" applyProtection="1">
      <alignment/>
      <protection locked="0"/>
    </xf>
    <xf numFmtId="176" fontId="9" fillId="24" borderId="11" xfId="0" applyNumberFormat="1" applyFont="1" applyFill="1" applyBorder="1" applyAlignment="1" applyProtection="1">
      <alignment/>
      <protection locked="0"/>
    </xf>
    <xf numFmtId="3" fontId="9" fillId="24" borderId="18" xfId="0" applyNumberFormat="1" applyFont="1" applyFill="1" applyBorder="1" applyAlignment="1" applyProtection="1">
      <alignment/>
      <protection locked="0"/>
    </xf>
    <xf numFmtId="3" fontId="9" fillId="24" borderId="11" xfId="0" applyNumberFormat="1" applyFont="1" applyFill="1" applyBorder="1" applyAlignment="1" applyProtection="1">
      <alignment horizontal="right"/>
      <protection locked="0"/>
    </xf>
    <xf numFmtId="3" fontId="9" fillId="24" borderId="19" xfId="0" applyNumberFormat="1" applyFont="1" applyFill="1" applyBorder="1" applyAlignment="1" applyProtection="1">
      <alignment/>
      <protection locked="0"/>
    </xf>
    <xf numFmtId="176" fontId="9" fillId="24" borderId="20" xfId="0" applyNumberFormat="1" applyFont="1" applyFill="1" applyBorder="1" applyAlignment="1" applyProtection="1">
      <alignment/>
      <protection locked="0"/>
    </xf>
    <xf numFmtId="3" fontId="9" fillId="24" borderId="21" xfId="0" applyNumberFormat="1" applyFont="1" applyFill="1" applyBorder="1" applyAlignment="1" applyProtection="1">
      <alignment/>
      <protection locked="0"/>
    </xf>
    <xf numFmtId="3" fontId="9" fillId="24" borderId="20" xfId="0" applyNumberFormat="1" applyFont="1" applyFill="1" applyBorder="1" applyAlignment="1" applyProtection="1">
      <alignment horizontal="right"/>
      <protection locked="0"/>
    </xf>
    <xf numFmtId="3" fontId="9" fillId="24" borderId="12" xfId="0" applyNumberFormat="1" applyFont="1" applyFill="1" applyBorder="1" applyAlignment="1" applyProtection="1">
      <alignment horizontal="right"/>
      <protection locked="0"/>
    </xf>
    <xf numFmtId="176" fontId="9" fillId="24" borderId="10" xfId="0" applyNumberFormat="1" applyFont="1" applyFill="1" applyBorder="1" applyAlignment="1" applyProtection="1">
      <alignment horizontal="right"/>
      <protection locked="0"/>
    </xf>
    <xf numFmtId="3" fontId="9" fillId="24" borderId="22" xfId="0" applyNumberFormat="1" applyFont="1" applyFill="1" applyBorder="1" applyAlignment="1" applyProtection="1">
      <alignment horizontal="right"/>
      <protection locked="0"/>
    </xf>
    <xf numFmtId="3" fontId="9" fillId="24" borderId="10" xfId="0" applyNumberFormat="1" applyFont="1" applyFill="1" applyBorder="1" applyAlignment="1" applyProtection="1">
      <alignment horizontal="right"/>
      <protection locked="0"/>
    </xf>
    <xf numFmtId="3" fontId="9" fillId="24" borderId="23" xfId="0" applyNumberFormat="1" applyFont="1" applyFill="1" applyBorder="1" applyAlignment="1" applyProtection="1">
      <alignment horizontal="right"/>
      <protection locked="0"/>
    </xf>
    <xf numFmtId="3" fontId="9" fillId="8" borderId="17" xfId="0" applyNumberFormat="1" applyFont="1" applyFill="1" applyBorder="1" applyAlignment="1" applyProtection="1">
      <alignment/>
      <protection locked="0"/>
    </xf>
    <xf numFmtId="176" fontId="9" fillId="8" borderId="11" xfId="0" applyNumberFormat="1" applyFont="1" applyFill="1" applyBorder="1" applyAlignment="1" applyProtection="1">
      <alignment/>
      <protection locked="0"/>
    </xf>
    <xf numFmtId="3" fontId="9" fillId="8" borderId="18" xfId="0" applyNumberFormat="1" applyFont="1" applyFill="1" applyBorder="1" applyAlignment="1" applyProtection="1">
      <alignment/>
      <protection locked="0"/>
    </xf>
    <xf numFmtId="3" fontId="9" fillId="8" borderId="11" xfId="0" applyNumberFormat="1" applyFont="1" applyFill="1" applyBorder="1" applyAlignment="1" applyProtection="1">
      <alignment horizontal="right"/>
      <protection locked="0"/>
    </xf>
    <xf numFmtId="3" fontId="9" fillId="8" borderId="19" xfId="0" applyNumberFormat="1" applyFont="1" applyFill="1" applyBorder="1" applyAlignment="1" applyProtection="1">
      <alignment/>
      <protection locked="0"/>
    </xf>
    <xf numFmtId="176" fontId="9" fillId="8" borderId="20" xfId="0" applyNumberFormat="1" applyFont="1" applyFill="1" applyBorder="1" applyAlignment="1" applyProtection="1">
      <alignment/>
      <protection locked="0"/>
    </xf>
    <xf numFmtId="3" fontId="9" fillId="8" borderId="21" xfId="0" applyNumberFormat="1" applyFont="1" applyFill="1" applyBorder="1" applyAlignment="1" applyProtection="1">
      <alignment/>
      <protection locked="0"/>
    </xf>
    <xf numFmtId="3" fontId="9" fillId="8" borderId="20" xfId="0" applyNumberFormat="1" applyFont="1" applyFill="1" applyBorder="1" applyAlignment="1" applyProtection="1">
      <alignment horizontal="right"/>
      <protection locked="0"/>
    </xf>
    <xf numFmtId="3" fontId="9" fillId="8" borderId="12" xfId="0" applyNumberFormat="1" applyFont="1" applyFill="1" applyBorder="1" applyAlignment="1" applyProtection="1">
      <alignment horizontal="right"/>
      <protection locked="0"/>
    </xf>
    <xf numFmtId="176" fontId="9" fillId="8" borderId="10" xfId="0" applyNumberFormat="1" applyFont="1" applyFill="1" applyBorder="1" applyAlignment="1" applyProtection="1">
      <alignment horizontal="right"/>
      <protection locked="0"/>
    </xf>
    <xf numFmtId="3" fontId="9" fillId="8" borderId="22" xfId="0" applyNumberFormat="1" applyFont="1" applyFill="1" applyBorder="1" applyAlignment="1" applyProtection="1">
      <alignment horizontal="right"/>
      <protection locked="0"/>
    </xf>
    <xf numFmtId="3" fontId="9" fillId="8" borderId="10" xfId="0" applyNumberFormat="1" applyFont="1" applyFill="1" applyBorder="1" applyAlignment="1" applyProtection="1">
      <alignment horizontal="right"/>
      <protection locked="0"/>
    </xf>
    <xf numFmtId="3" fontId="9" fillId="8" borderId="23" xfId="0" applyNumberFormat="1" applyFont="1" applyFill="1" applyBorder="1" applyAlignment="1" applyProtection="1">
      <alignment horizontal="right"/>
      <protection locked="0"/>
    </xf>
    <xf numFmtId="3" fontId="9" fillId="8" borderId="17" xfId="0" applyNumberFormat="1" applyFont="1" applyFill="1" applyBorder="1" applyAlignment="1" applyProtection="1">
      <alignment horizontal="right"/>
      <protection locked="0"/>
    </xf>
    <xf numFmtId="3" fontId="9" fillId="8" borderId="12" xfId="0" applyNumberFormat="1" applyFont="1" applyFill="1" applyBorder="1" applyAlignment="1" applyProtection="1">
      <alignment horizontal="right"/>
      <protection locked="0"/>
    </xf>
    <xf numFmtId="3" fontId="9" fillId="24" borderId="12" xfId="0" applyNumberFormat="1" applyFont="1" applyFill="1" applyBorder="1" applyAlignment="1" applyProtection="1">
      <alignment horizontal="right"/>
      <protection locked="0"/>
    </xf>
    <xf numFmtId="3" fontId="9" fillId="24" borderId="24" xfId="0" applyNumberFormat="1" applyFont="1" applyFill="1" applyBorder="1" applyAlignment="1" applyProtection="1">
      <alignment horizontal="right"/>
      <protection locked="0"/>
    </xf>
    <xf numFmtId="176" fontId="9" fillId="24" borderId="25" xfId="0" applyNumberFormat="1" applyFont="1" applyFill="1" applyBorder="1" applyAlignment="1" applyProtection="1">
      <alignment horizontal="right"/>
      <protection locked="0"/>
    </xf>
    <xf numFmtId="176" fontId="9" fillId="8" borderId="11" xfId="0" applyNumberFormat="1" applyFont="1" applyFill="1" applyBorder="1" applyAlignment="1" applyProtection="1">
      <alignment/>
      <protection locked="0"/>
    </xf>
    <xf numFmtId="176" fontId="9" fillId="8" borderId="10" xfId="0" applyNumberFormat="1" applyFont="1" applyFill="1" applyBorder="1" applyAlignment="1" applyProtection="1">
      <alignment/>
      <protection locked="0"/>
    </xf>
    <xf numFmtId="176" fontId="9" fillId="24" borderId="0" xfId="0" applyNumberFormat="1" applyFont="1" applyFill="1" applyBorder="1" applyAlignment="1" applyProtection="1">
      <alignment/>
      <protection locked="0"/>
    </xf>
    <xf numFmtId="176" fontId="9" fillId="24" borderId="25" xfId="0" applyNumberFormat="1" applyFont="1" applyFill="1" applyBorder="1" applyAlignment="1" applyProtection="1">
      <alignment/>
      <protection locked="0"/>
    </xf>
    <xf numFmtId="3" fontId="9" fillId="24" borderId="17" xfId="0" applyNumberFormat="1" applyFont="1" applyFill="1" applyBorder="1" applyAlignment="1" applyProtection="1">
      <alignment horizontal="right"/>
      <protection locked="0"/>
    </xf>
    <xf numFmtId="176" fontId="9" fillId="8" borderId="13" xfId="0" applyNumberFormat="1" applyFont="1" applyFill="1" applyBorder="1" applyAlignment="1" applyProtection="1">
      <alignment/>
      <protection locked="0"/>
    </xf>
    <xf numFmtId="176" fontId="9" fillId="8" borderId="14" xfId="0" applyNumberFormat="1" applyFont="1" applyFill="1" applyBorder="1" applyAlignment="1" applyProtection="1">
      <alignment/>
      <protection locked="0"/>
    </xf>
    <xf numFmtId="176" fontId="9" fillId="24" borderId="13" xfId="0" applyNumberFormat="1" applyFont="1" applyFill="1" applyBorder="1" applyAlignment="1" applyProtection="1">
      <alignment/>
      <protection locked="0"/>
    </xf>
    <xf numFmtId="176" fontId="9" fillId="24" borderId="11" xfId="0" applyNumberFormat="1" applyFont="1" applyFill="1" applyBorder="1" applyAlignment="1" applyProtection="1">
      <alignment/>
      <protection locked="0"/>
    </xf>
    <xf numFmtId="176" fontId="9" fillId="24" borderId="14" xfId="0" applyNumberFormat="1" applyFont="1" applyFill="1" applyBorder="1" applyAlignment="1" applyProtection="1">
      <alignment/>
      <protection locked="0"/>
    </xf>
    <xf numFmtId="176" fontId="9" fillId="24" borderId="26" xfId="0" applyNumberFormat="1" applyFont="1" applyFill="1" applyBorder="1" applyAlignment="1" applyProtection="1">
      <alignment/>
      <protection locked="0"/>
    </xf>
    <xf numFmtId="3" fontId="9" fillId="24" borderId="27" xfId="0" applyNumberFormat="1" applyFont="1" applyFill="1" applyBorder="1" applyAlignment="1" applyProtection="1">
      <alignment/>
      <protection locked="0"/>
    </xf>
    <xf numFmtId="176" fontId="9" fillId="24" borderId="28" xfId="0" applyNumberFormat="1" applyFont="1" applyFill="1" applyBorder="1" applyAlignment="1" applyProtection="1">
      <alignment/>
      <protection locked="0"/>
    </xf>
    <xf numFmtId="176" fontId="9" fillId="24" borderId="29" xfId="0" applyNumberFormat="1" applyFont="1" applyFill="1" applyBorder="1" applyAlignment="1" applyProtection="1">
      <alignment/>
      <protection locked="0"/>
    </xf>
    <xf numFmtId="3" fontId="9" fillId="24" borderId="27" xfId="0" applyNumberFormat="1" applyFont="1" applyFill="1" applyBorder="1" applyAlignment="1" applyProtection="1">
      <alignment horizontal="right"/>
      <protection locked="0"/>
    </xf>
    <xf numFmtId="176" fontId="9" fillId="24" borderId="28" xfId="0" applyNumberFormat="1" applyFont="1" applyFill="1" applyBorder="1" applyAlignment="1" applyProtection="1">
      <alignment horizontal="right"/>
      <protection locked="0"/>
    </xf>
    <xf numFmtId="176" fontId="9" fillId="24" borderId="12" xfId="0" applyNumberFormat="1" applyFont="1" applyFill="1" applyBorder="1" applyAlignment="1" applyProtection="1">
      <alignment horizontal="right"/>
      <protection locked="0"/>
    </xf>
    <xf numFmtId="176" fontId="9" fillId="24" borderId="15" xfId="0" applyNumberFormat="1" applyFont="1" applyFill="1" applyBorder="1" applyAlignment="1" applyProtection="1">
      <alignment horizontal="right"/>
      <protection locked="0"/>
    </xf>
    <xf numFmtId="9" fontId="9" fillId="24" borderId="10" xfId="0" applyNumberFormat="1" applyFont="1" applyFill="1" applyBorder="1" applyAlignment="1" applyProtection="1">
      <alignment horizontal="right"/>
      <protection locked="0"/>
    </xf>
    <xf numFmtId="0" fontId="9" fillId="0" borderId="0" xfId="0" applyFont="1" applyAlignment="1" applyProtection="1">
      <alignment/>
      <protection/>
    </xf>
    <xf numFmtId="0" fontId="9" fillId="0" borderId="0" xfId="0" applyFont="1" applyAlignment="1" applyProtection="1">
      <alignment horizontal="right"/>
      <protection/>
    </xf>
    <xf numFmtId="0" fontId="7" fillId="25"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9" fillId="25" borderId="0" xfId="0" applyFont="1" applyFill="1" applyBorder="1" applyAlignment="1" applyProtection="1">
      <alignment vertical="center"/>
      <protection/>
    </xf>
    <xf numFmtId="0" fontId="11" fillId="25" borderId="30" xfId="0" applyFont="1" applyFill="1" applyBorder="1" applyAlignment="1" applyProtection="1">
      <alignment vertical="center"/>
      <protection/>
    </xf>
    <xf numFmtId="1" fontId="15" fillId="0" borderId="0" xfId="0" applyNumberFormat="1" applyFont="1" applyFill="1" applyBorder="1" applyAlignment="1" applyProtection="1">
      <alignment vertical="center" wrapText="1"/>
      <protection/>
    </xf>
    <xf numFmtId="0" fontId="11" fillId="25" borderId="0" xfId="0" applyFont="1" applyFill="1" applyBorder="1" applyAlignment="1" applyProtection="1">
      <alignment horizontal="center" vertical="center"/>
      <protection/>
    </xf>
    <xf numFmtId="0" fontId="15" fillId="25" borderId="31" xfId="0" applyFont="1" applyFill="1" applyBorder="1" applyAlignment="1" applyProtection="1">
      <alignment horizontal="center" vertical="center"/>
      <protection/>
    </xf>
    <xf numFmtId="0" fontId="15" fillId="25" borderId="0" xfId="0" applyFont="1" applyFill="1" applyBorder="1" applyAlignment="1" applyProtection="1">
      <alignment vertical="center" wrapText="1"/>
      <protection/>
    </xf>
    <xf numFmtId="0" fontId="15" fillId="25" borderId="30" xfId="0" applyFont="1" applyFill="1" applyBorder="1" applyAlignment="1" applyProtection="1">
      <alignment vertical="center" wrapText="1"/>
      <protection/>
    </xf>
    <xf numFmtId="0" fontId="15" fillId="0" borderId="0" xfId="0" applyFont="1" applyFill="1" applyBorder="1" applyAlignment="1" applyProtection="1">
      <alignment horizontal="center" vertical="center"/>
      <protection/>
    </xf>
    <xf numFmtId="176" fontId="9" fillId="0" borderId="11" xfId="0" applyNumberFormat="1" applyFont="1" applyFill="1" applyBorder="1" applyAlignment="1" applyProtection="1">
      <alignment horizontal="left"/>
      <protection/>
    </xf>
    <xf numFmtId="176" fontId="9" fillId="0" borderId="32" xfId="0" applyNumberFormat="1" applyFont="1" applyFill="1" applyBorder="1" applyAlignment="1" applyProtection="1">
      <alignment/>
      <protection/>
    </xf>
    <xf numFmtId="176" fontId="9" fillId="0" borderId="0" xfId="0" applyNumberFormat="1" applyFont="1" applyFill="1" applyBorder="1" applyAlignment="1" applyProtection="1">
      <alignment/>
      <protection/>
    </xf>
    <xf numFmtId="176" fontId="9" fillId="0" borderId="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right"/>
      <protection/>
    </xf>
    <xf numFmtId="0" fontId="9" fillId="0" borderId="0" xfId="0" applyFont="1" applyBorder="1" applyAlignment="1" applyProtection="1">
      <alignment/>
      <protection/>
    </xf>
    <xf numFmtId="176" fontId="9" fillId="0" borderId="20" xfId="0" applyNumberFormat="1" applyFont="1" applyFill="1" applyBorder="1" applyAlignment="1" applyProtection="1">
      <alignment horizontal="left"/>
      <protection/>
    </xf>
    <xf numFmtId="176" fontId="9" fillId="0" borderId="33" xfId="0" applyNumberFormat="1" applyFont="1" applyFill="1" applyBorder="1" applyAlignment="1" applyProtection="1">
      <alignment/>
      <protection/>
    </xf>
    <xf numFmtId="176" fontId="9" fillId="0" borderId="10" xfId="0" applyNumberFormat="1" applyFont="1" applyFill="1" applyBorder="1" applyAlignment="1" applyProtection="1">
      <alignment horizontal="left"/>
      <protection/>
    </xf>
    <xf numFmtId="176" fontId="9" fillId="0" borderId="34" xfId="0" applyNumberFormat="1" applyFont="1" applyFill="1" applyBorder="1" applyAlignment="1" applyProtection="1">
      <alignment horizontal="right"/>
      <protection/>
    </xf>
    <xf numFmtId="176" fontId="9" fillId="0" borderId="35" xfId="0" applyNumberFormat="1" applyFont="1" applyFill="1" applyBorder="1" applyAlignment="1" applyProtection="1">
      <alignment horizontal="left"/>
      <protection/>
    </xf>
    <xf numFmtId="0" fontId="9" fillId="26" borderId="0" xfId="0" applyFont="1" applyFill="1" applyBorder="1" applyAlignment="1" applyProtection="1">
      <alignment/>
      <protection/>
    </xf>
    <xf numFmtId="176" fontId="9" fillId="26" borderId="36" xfId="0" applyNumberFormat="1" applyFont="1" applyFill="1" applyBorder="1" applyAlignment="1" applyProtection="1">
      <alignment horizontal="left"/>
      <protection/>
    </xf>
    <xf numFmtId="176" fontId="9" fillId="26" borderId="0" xfId="0" applyNumberFormat="1" applyFont="1" applyFill="1" applyBorder="1" applyAlignment="1" applyProtection="1">
      <alignment horizontal="left"/>
      <protection/>
    </xf>
    <xf numFmtId="176" fontId="9" fillId="26" borderId="0" xfId="0" applyNumberFormat="1" applyFont="1" applyFill="1" applyBorder="1" applyAlignment="1" applyProtection="1">
      <alignment horizontal="right"/>
      <protection/>
    </xf>
    <xf numFmtId="176" fontId="9" fillId="26" borderId="37" xfId="0" applyNumberFormat="1" applyFont="1" applyFill="1" applyBorder="1" applyAlignment="1" applyProtection="1">
      <alignment horizontal="right"/>
      <protection/>
    </xf>
    <xf numFmtId="176" fontId="9" fillId="26" borderId="37" xfId="0" applyNumberFormat="1" applyFont="1" applyFill="1" applyBorder="1" applyAlignment="1" applyProtection="1">
      <alignment horizontal="left"/>
      <protection/>
    </xf>
    <xf numFmtId="176" fontId="9" fillId="0" borderId="36" xfId="0" applyNumberFormat="1" applyFont="1" applyBorder="1" applyAlignment="1" applyProtection="1">
      <alignment/>
      <protection/>
    </xf>
    <xf numFmtId="176" fontId="9" fillId="0" borderId="0" xfId="0" applyNumberFormat="1" applyFont="1" applyBorder="1" applyAlignment="1" applyProtection="1">
      <alignment/>
      <protection/>
    </xf>
    <xf numFmtId="176" fontId="9" fillId="0" borderId="37" xfId="0" applyNumberFormat="1" applyFont="1" applyBorder="1" applyAlignment="1" applyProtection="1">
      <alignment/>
      <protection/>
    </xf>
    <xf numFmtId="179" fontId="9" fillId="0" borderId="34" xfId="0" applyNumberFormat="1" applyFont="1" applyFill="1" applyBorder="1" applyAlignment="1" applyProtection="1">
      <alignment horizontal="left"/>
      <protection/>
    </xf>
    <xf numFmtId="179" fontId="9" fillId="0" borderId="10" xfId="0" applyNumberFormat="1" applyFont="1" applyFill="1" applyBorder="1" applyAlignment="1" applyProtection="1">
      <alignment horizontal="left"/>
      <protection/>
    </xf>
    <xf numFmtId="179" fontId="9" fillId="0" borderId="34" xfId="0" applyNumberFormat="1" applyFont="1" applyFill="1" applyBorder="1" applyAlignment="1" applyProtection="1">
      <alignment/>
      <protection/>
    </xf>
    <xf numFmtId="176" fontId="9" fillId="0" borderId="34" xfId="0" applyNumberFormat="1" applyFont="1" applyFill="1" applyBorder="1" applyAlignment="1" applyProtection="1">
      <alignment/>
      <protection/>
    </xf>
    <xf numFmtId="0" fontId="9" fillId="0" borderId="0" xfId="0" applyFont="1" applyFill="1" applyAlignment="1" applyProtection="1">
      <alignment/>
      <protection/>
    </xf>
    <xf numFmtId="0" fontId="14" fillId="0" borderId="10" xfId="0" applyFont="1" applyBorder="1" applyAlignment="1" applyProtection="1">
      <alignment/>
      <protection/>
    </xf>
    <xf numFmtId="176" fontId="9" fillId="0" borderId="34" xfId="0" applyNumberFormat="1" applyFont="1" applyFill="1" applyBorder="1" applyAlignment="1" applyProtection="1">
      <alignment horizontal="left"/>
      <protection/>
    </xf>
    <xf numFmtId="0" fontId="14" fillId="0" borderId="16" xfId="0" applyFont="1" applyBorder="1" applyAlignment="1" applyProtection="1">
      <alignment/>
      <protection/>
    </xf>
    <xf numFmtId="9" fontId="9" fillId="0" borderId="16" xfId="0" applyNumberFormat="1" applyFont="1" applyFill="1" applyBorder="1" applyAlignment="1" applyProtection="1">
      <alignment horizontal="right"/>
      <protection/>
    </xf>
    <xf numFmtId="176" fontId="9" fillId="0" borderId="38" xfId="0" applyNumberFormat="1" applyFont="1" applyFill="1" applyBorder="1" applyAlignment="1" applyProtection="1">
      <alignment horizontal="left"/>
      <protection/>
    </xf>
    <xf numFmtId="176" fontId="9" fillId="0" borderId="16" xfId="0" applyNumberFormat="1" applyFont="1" applyFill="1" applyBorder="1" applyAlignment="1" applyProtection="1">
      <alignment horizontal="left"/>
      <protection/>
    </xf>
    <xf numFmtId="176" fontId="9" fillId="0" borderId="38" xfId="0" applyNumberFormat="1" applyFont="1" applyFill="1" applyBorder="1" applyAlignment="1" applyProtection="1">
      <alignment/>
      <protection/>
    </xf>
    <xf numFmtId="0" fontId="9" fillId="0" borderId="0" xfId="0" applyFont="1" applyAlignment="1" applyProtection="1">
      <alignment horizontal="left"/>
      <protection/>
    </xf>
    <xf numFmtId="4" fontId="9" fillId="0" borderId="0" xfId="0" applyNumberFormat="1" applyFont="1" applyAlignment="1" applyProtection="1">
      <alignment/>
      <protection/>
    </xf>
    <xf numFmtId="176" fontId="9" fillId="0" borderId="0" xfId="0" applyNumberFormat="1" applyFont="1" applyAlignment="1" applyProtection="1">
      <alignment/>
      <protection/>
    </xf>
    <xf numFmtId="0" fontId="0" fillId="0" borderId="0" xfId="0" applyAlignment="1" applyProtection="1">
      <alignment/>
      <protection/>
    </xf>
    <xf numFmtId="0" fontId="0" fillId="0" borderId="0" xfId="0" applyAlignment="1" applyProtection="1">
      <alignment horizontal="right"/>
      <protection/>
    </xf>
    <xf numFmtId="0" fontId="7" fillId="25" borderId="0" xfId="0" applyFont="1" applyFill="1" applyBorder="1" applyAlignment="1" applyProtection="1">
      <alignment vertical="center"/>
      <protection/>
    </xf>
    <xf numFmtId="0" fontId="6" fillId="0" borderId="0" xfId="0" applyFont="1" applyBorder="1" applyAlignment="1" applyProtection="1">
      <alignment vertical="center"/>
      <protection/>
    </xf>
    <xf numFmtId="0" fontId="9" fillId="25" borderId="0" xfId="0" applyFont="1" applyFill="1" applyBorder="1" applyAlignment="1" applyProtection="1">
      <alignment vertical="center"/>
      <protection/>
    </xf>
    <xf numFmtId="0" fontId="9" fillId="0" borderId="0" xfId="0" applyFont="1" applyBorder="1" applyAlignment="1" applyProtection="1">
      <alignment vertical="center"/>
      <protection/>
    </xf>
    <xf numFmtId="0" fontId="11" fillId="25" borderId="0" xfId="0" applyFont="1" applyFill="1" applyBorder="1" applyAlignment="1" applyProtection="1">
      <alignment horizontal="right" vertical="center"/>
      <protection/>
    </xf>
    <xf numFmtId="1" fontId="15" fillId="25" borderId="31" xfId="0" applyNumberFormat="1" applyFont="1" applyFill="1" applyBorder="1" applyAlignment="1" applyProtection="1">
      <alignment vertical="center" wrapText="1"/>
      <protection/>
    </xf>
    <xf numFmtId="0" fontId="11" fillId="25" borderId="0" xfId="0" applyFont="1" applyFill="1" applyBorder="1" applyAlignment="1" applyProtection="1">
      <alignment horizontal="center" vertical="center"/>
      <protection/>
    </xf>
    <xf numFmtId="176" fontId="9" fillId="0" borderId="11" xfId="0" applyNumberFormat="1" applyFont="1" applyFill="1" applyBorder="1" applyAlignment="1" applyProtection="1">
      <alignment horizontal="left"/>
      <protection/>
    </xf>
    <xf numFmtId="176" fontId="9" fillId="0" borderId="32" xfId="0" applyNumberFormat="1" applyFont="1" applyFill="1" applyBorder="1" applyAlignment="1" applyProtection="1">
      <alignment horizontal="right"/>
      <protection/>
    </xf>
    <xf numFmtId="0" fontId="9" fillId="0" borderId="0" xfId="0" applyFont="1" applyBorder="1" applyAlignment="1" applyProtection="1">
      <alignment/>
      <protection/>
    </xf>
    <xf numFmtId="176" fontId="9" fillId="0" borderId="10" xfId="0" applyNumberFormat="1" applyFont="1" applyFill="1" applyBorder="1" applyAlignment="1" applyProtection="1">
      <alignment horizontal="left"/>
      <protection/>
    </xf>
    <xf numFmtId="176" fontId="9" fillId="0" borderId="34" xfId="0" applyNumberFormat="1" applyFont="1" applyFill="1" applyBorder="1" applyAlignment="1" applyProtection="1">
      <alignment horizontal="right"/>
      <protection/>
    </xf>
    <xf numFmtId="0" fontId="9" fillId="20" borderId="0" xfId="0" applyFont="1" applyFill="1" applyBorder="1" applyAlignment="1" applyProtection="1">
      <alignment horizontal="right"/>
      <protection/>
    </xf>
    <xf numFmtId="176" fontId="9" fillId="20" borderId="36" xfId="0" applyNumberFormat="1" applyFont="1" applyFill="1" applyBorder="1" applyAlignment="1" applyProtection="1">
      <alignment horizontal="right"/>
      <protection/>
    </xf>
    <xf numFmtId="176" fontId="9" fillId="20" borderId="0" xfId="0" applyNumberFormat="1" applyFont="1" applyFill="1" applyBorder="1" applyAlignment="1" applyProtection="1">
      <alignment horizontal="right"/>
      <protection/>
    </xf>
    <xf numFmtId="176" fontId="9" fillId="20" borderId="0" xfId="0" applyNumberFormat="1" applyFont="1" applyFill="1" applyBorder="1" applyAlignment="1" applyProtection="1">
      <alignment horizontal="left"/>
      <protection/>
    </xf>
    <xf numFmtId="176" fontId="9" fillId="20" borderId="0" xfId="0" applyNumberFormat="1" applyFont="1" applyFill="1" applyBorder="1" applyAlignment="1" applyProtection="1">
      <alignment/>
      <protection/>
    </xf>
    <xf numFmtId="176" fontId="9" fillId="20" borderId="36" xfId="0" applyNumberFormat="1" applyFont="1" applyFill="1" applyBorder="1" applyAlignment="1" applyProtection="1">
      <alignment/>
      <protection/>
    </xf>
    <xf numFmtId="176" fontId="9" fillId="20" borderId="37" xfId="0" applyNumberFormat="1" applyFont="1" applyFill="1" applyBorder="1" applyAlignment="1" applyProtection="1">
      <alignment horizontal="left"/>
      <protection/>
    </xf>
    <xf numFmtId="3" fontId="9" fillId="20" borderId="36" xfId="0" applyNumberFormat="1" applyFont="1" applyFill="1" applyBorder="1" applyAlignment="1" applyProtection="1">
      <alignment horizontal="right"/>
      <protection/>
    </xf>
    <xf numFmtId="0" fontId="9" fillId="0" borderId="0" xfId="0" applyFont="1" applyFill="1" applyBorder="1" applyAlignment="1" applyProtection="1">
      <alignment/>
      <protection/>
    </xf>
    <xf numFmtId="176" fontId="9" fillId="20" borderId="39" xfId="0" applyNumberFormat="1" applyFont="1" applyFill="1" applyBorder="1" applyAlignment="1" applyProtection="1">
      <alignment horizontal="right"/>
      <protection/>
    </xf>
    <xf numFmtId="176" fontId="9" fillId="20" borderId="40" xfId="0" applyNumberFormat="1" applyFont="1" applyFill="1" applyBorder="1" applyAlignment="1" applyProtection="1">
      <alignment horizontal="right"/>
      <protection/>
    </xf>
    <xf numFmtId="176" fontId="9" fillId="20" borderId="40" xfId="0" applyNumberFormat="1" applyFont="1" applyFill="1" applyBorder="1" applyAlignment="1" applyProtection="1">
      <alignment horizontal="left"/>
      <protection/>
    </xf>
    <xf numFmtId="176" fontId="9" fillId="20" borderId="40" xfId="0" applyNumberFormat="1" applyFont="1" applyFill="1" applyBorder="1" applyAlignment="1" applyProtection="1">
      <alignment/>
      <protection/>
    </xf>
    <xf numFmtId="176" fontId="9" fillId="20" borderId="39" xfId="0" applyNumberFormat="1" applyFont="1" applyFill="1" applyBorder="1" applyAlignment="1" applyProtection="1">
      <alignment/>
      <protection/>
    </xf>
    <xf numFmtId="176" fontId="9" fillId="20" borderId="41" xfId="0" applyNumberFormat="1" applyFont="1" applyFill="1" applyBorder="1" applyAlignment="1" applyProtection="1">
      <alignment horizontal="left"/>
      <protection/>
    </xf>
    <xf numFmtId="176" fontId="9" fillId="26" borderId="10" xfId="0" applyNumberFormat="1" applyFont="1" applyFill="1" applyBorder="1" applyAlignment="1" applyProtection="1">
      <alignment horizontal="left"/>
      <protection/>
    </xf>
    <xf numFmtId="176" fontId="9" fillId="20" borderId="42" xfId="0" applyNumberFormat="1" applyFont="1" applyFill="1" applyBorder="1" applyAlignment="1" applyProtection="1">
      <alignment horizontal="right"/>
      <protection/>
    </xf>
    <xf numFmtId="176" fontId="9" fillId="20" borderId="43" xfId="0" applyNumberFormat="1" applyFont="1" applyFill="1" applyBorder="1" applyAlignment="1" applyProtection="1">
      <alignment horizontal="right"/>
      <protection/>
    </xf>
    <xf numFmtId="176" fontId="9" fillId="20" borderId="43" xfId="0" applyNumberFormat="1" applyFont="1" applyFill="1" applyBorder="1" applyAlignment="1" applyProtection="1">
      <alignment horizontal="left"/>
      <protection/>
    </xf>
    <xf numFmtId="176" fontId="9" fillId="20" borderId="43" xfId="0" applyNumberFormat="1" applyFont="1" applyFill="1" applyBorder="1" applyAlignment="1" applyProtection="1">
      <alignment/>
      <protection/>
    </xf>
    <xf numFmtId="176" fontId="9" fillId="20" borderId="42" xfId="0" applyNumberFormat="1" applyFont="1" applyFill="1" applyBorder="1" applyAlignment="1" applyProtection="1">
      <alignment/>
      <protection/>
    </xf>
    <xf numFmtId="176" fontId="9" fillId="20" borderId="44" xfId="0" applyNumberFormat="1" applyFont="1" applyFill="1" applyBorder="1" applyAlignment="1" applyProtection="1">
      <alignment horizontal="left"/>
      <protection/>
    </xf>
    <xf numFmtId="0" fontId="9" fillId="26" borderId="0" xfId="0" applyFont="1" applyFill="1" applyBorder="1" applyAlignment="1" applyProtection="1">
      <alignment/>
      <protection/>
    </xf>
    <xf numFmtId="176" fontId="9" fillId="26" borderId="36" xfId="0" applyNumberFormat="1" applyFont="1" applyFill="1" applyBorder="1" applyAlignment="1" applyProtection="1">
      <alignment horizontal="right"/>
      <protection/>
    </xf>
    <xf numFmtId="176" fontId="9" fillId="26" borderId="0" xfId="0" applyNumberFormat="1" applyFont="1" applyFill="1" applyBorder="1" applyAlignment="1" applyProtection="1">
      <alignment horizontal="right"/>
      <protection/>
    </xf>
    <xf numFmtId="176" fontId="9" fillId="26" borderId="0" xfId="0" applyNumberFormat="1" applyFont="1" applyFill="1" applyBorder="1" applyAlignment="1" applyProtection="1">
      <alignment horizontal="left"/>
      <protection/>
    </xf>
    <xf numFmtId="176" fontId="9" fillId="26" borderId="0" xfId="0" applyNumberFormat="1" applyFont="1" applyFill="1" applyBorder="1" applyAlignment="1" applyProtection="1">
      <alignment/>
      <protection/>
    </xf>
    <xf numFmtId="176" fontId="9" fillId="26" borderId="36" xfId="0" applyNumberFormat="1" applyFont="1" applyFill="1" applyBorder="1" applyAlignment="1" applyProtection="1">
      <alignment/>
      <protection/>
    </xf>
    <xf numFmtId="176" fontId="9" fillId="26" borderId="37" xfId="0" applyNumberFormat="1" applyFont="1" applyFill="1" applyBorder="1" applyAlignment="1" applyProtection="1">
      <alignment horizontal="left"/>
      <protection/>
    </xf>
    <xf numFmtId="3" fontId="9" fillId="26" borderId="36" xfId="0" applyNumberFormat="1" applyFont="1" applyFill="1" applyBorder="1" applyAlignment="1" applyProtection="1">
      <alignment horizontal="right"/>
      <protection/>
    </xf>
    <xf numFmtId="3" fontId="9" fillId="20" borderId="36" xfId="0" applyNumberFormat="1" applyFont="1" applyFill="1" applyBorder="1" applyAlignment="1" applyProtection="1">
      <alignment/>
      <protection/>
    </xf>
    <xf numFmtId="176" fontId="9" fillId="0" borderId="28" xfId="0" applyNumberFormat="1" applyFont="1" applyFill="1" applyBorder="1" applyAlignment="1" applyProtection="1">
      <alignment horizontal="left"/>
      <protection/>
    </xf>
    <xf numFmtId="176" fontId="9" fillId="20" borderId="45" xfId="0" applyNumberFormat="1" applyFont="1" applyFill="1" applyBorder="1" applyAlignment="1" applyProtection="1">
      <alignment horizontal="right"/>
      <protection/>
    </xf>
    <xf numFmtId="176" fontId="9" fillId="20" borderId="46" xfId="0" applyNumberFormat="1" applyFont="1" applyFill="1" applyBorder="1" applyAlignment="1" applyProtection="1">
      <alignment horizontal="right"/>
      <protection/>
    </xf>
    <xf numFmtId="176" fontId="9" fillId="20" borderId="47" xfId="0" applyNumberFormat="1" applyFont="1" applyFill="1" applyBorder="1" applyAlignment="1" applyProtection="1">
      <alignment horizontal="right"/>
      <protection/>
    </xf>
    <xf numFmtId="176" fontId="9" fillId="20" borderId="47" xfId="0" applyNumberFormat="1" applyFont="1" applyFill="1" applyBorder="1" applyAlignment="1" applyProtection="1">
      <alignment/>
      <protection/>
    </xf>
    <xf numFmtId="176" fontId="9" fillId="20" borderId="46" xfId="0" applyNumberFormat="1" applyFont="1" applyFill="1" applyBorder="1" applyAlignment="1" applyProtection="1">
      <alignment/>
      <protection/>
    </xf>
    <xf numFmtId="176" fontId="9" fillId="20" borderId="48" xfId="0" applyNumberFormat="1" applyFont="1" applyFill="1" applyBorder="1" applyAlignment="1" applyProtection="1">
      <alignment horizontal="left"/>
      <protection/>
    </xf>
    <xf numFmtId="176" fontId="9" fillId="20" borderId="49" xfId="0" applyNumberFormat="1" applyFont="1" applyFill="1" applyBorder="1" applyAlignment="1" applyProtection="1">
      <alignment horizontal="right"/>
      <protection/>
    </xf>
    <xf numFmtId="0" fontId="0" fillId="0" borderId="0" xfId="0" applyAlignment="1" applyProtection="1">
      <alignment/>
      <protection/>
    </xf>
    <xf numFmtId="0" fontId="9" fillId="0" borderId="0" xfId="0" applyFont="1" applyAlignment="1" applyProtection="1">
      <alignment/>
      <protection/>
    </xf>
    <xf numFmtId="3" fontId="9" fillId="26" borderId="12" xfId="0" applyNumberFormat="1" applyFont="1" applyFill="1" applyBorder="1" applyAlignment="1" applyProtection="1">
      <alignment horizontal="right"/>
      <protection/>
    </xf>
    <xf numFmtId="176" fontId="9" fillId="26" borderId="10" xfId="0" applyNumberFormat="1" applyFont="1" applyFill="1" applyBorder="1" applyAlignment="1" applyProtection="1">
      <alignment horizontal="right"/>
      <protection/>
    </xf>
    <xf numFmtId="176" fontId="9" fillId="20" borderId="36" xfId="0" applyNumberFormat="1" applyFont="1" applyFill="1" applyBorder="1" applyAlignment="1" applyProtection="1">
      <alignment horizontal="left"/>
      <protection/>
    </xf>
    <xf numFmtId="176" fontId="9" fillId="20" borderId="39" xfId="0" applyNumberFormat="1" applyFont="1" applyFill="1" applyBorder="1" applyAlignment="1" applyProtection="1">
      <alignment horizontal="left"/>
      <protection/>
    </xf>
    <xf numFmtId="176" fontId="9" fillId="20" borderId="42" xfId="0" applyNumberFormat="1" applyFont="1" applyFill="1" applyBorder="1" applyAlignment="1" applyProtection="1">
      <alignment horizontal="left"/>
      <protection/>
    </xf>
    <xf numFmtId="176" fontId="9" fillId="26" borderId="36" xfId="0" applyNumberFormat="1" applyFont="1" applyFill="1" applyBorder="1" applyAlignment="1" applyProtection="1">
      <alignment horizontal="left"/>
      <protection/>
    </xf>
    <xf numFmtId="176" fontId="9" fillId="20" borderId="46" xfId="0" applyNumberFormat="1" applyFont="1" applyFill="1" applyBorder="1" applyAlignment="1" applyProtection="1">
      <alignment horizontal="left"/>
      <protection/>
    </xf>
    <xf numFmtId="176" fontId="9" fillId="20" borderId="47" xfId="0" applyNumberFormat="1" applyFont="1" applyFill="1" applyBorder="1" applyAlignment="1" applyProtection="1">
      <alignment horizontal="left"/>
      <protection/>
    </xf>
    <xf numFmtId="176" fontId="9" fillId="26" borderId="16" xfId="0" applyNumberFormat="1" applyFont="1" applyFill="1" applyBorder="1" applyAlignment="1" applyProtection="1">
      <alignment horizontal="left"/>
      <protection/>
    </xf>
    <xf numFmtId="176" fontId="9" fillId="0" borderId="38" xfId="0" applyNumberFormat="1" applyFont="1" applyFill="1" applyBorder="1" applyAlignment="1" applyProtection="1">
      <alignment horizontal="right"/>
      <protection/>
    </xf>
    <xf numFmtId="0" fontId="0" fillId="0" borderId="36" xfId="0"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right"/>
      <protection/>
    </xf>
    <xf numFmtId="0" fontId="0" fillId="0" borderId="37" xfId="0" applyBorder="1" applyAlignment="1" applyProtection="1">
      <alignment/>
      <protection/>
    </xf>
    <xf numFmtId="0" fontId="7" fillId="25" borderId="36" xfId="0" applyFont="1" applyFill="1" applyBorder="1" applyAlignment="1" applyProtection="1">
      <alignment vertical="center"/>
      <protection/>
    </xf>
    <xf numFmtId="0" fontId="9" fillId="25" borderId="36" xfId="0" applyFont="1" applyFill="1" applyBorder="1" applyAlignment="1" applyProtection="1">
      <alignment vertical="center"/>
      <protection/>
    </xf>
    <xf numFmtId="176" fontId="9" fillId="20" borderId="10" xfId="0" applyNumberFormat="1" applyFont="1" applyFill="1" applyBorder="1" applyAlignment="1" applyProtection="1">
      <alignment horizontal="right"/>
      <protection/>
    </xf>
    <xf numFmtId="176" fontId="9" fillId="20" borderId="12" xfId="0" applyNumberFormat="1" applyFont="1" applyFill="1" applyBorder="1" applyAlignment="1" applyProtection="1">
      <alignment horizontal="right"/>
      <protection/>
    </xf>
    <xf numFmtId="176" fontId="9" fillId="20" borderId="10" xfId="0" applyNumberFormat="1" applyFont="1" applyFill="1" applyBorder="1" applyAlignment="1" applyProtection="1">
      <alignment horizontal="left"/>
      <protection/>
    </xf>
    <xf numFmtId="0" fontId="9" fillId="26" borderId="36" xfId="0" applyFont="1" applyFill="1" applyBorder="1" applyAlignment="1" applyProtection="1">
      <alignment/>
      <protection/>
    </xf>
    <xf numFmtId="0" fontId="9" fillId="0" borderId="0" xfId="0" applyFont="1" applyFill="1" applyBorder="1" applyAlignment="1" applyProtection="1">
      <alignment horizontal="right"/>
      <protection/>
    </xf>
    <xf numFmtId="0" fontId="9" fillId="0" borderId="0" xfId="0" applyFont="1" applyFill="1" applyBorder="1" applyAlignment="1" applyProtection="1">
      <alignment horizontal="left"/>
      <protection/>
    </xf>
    <xf numFmtId="176" fontId="9" fillId="20" borderId="24" xfId="0" applyNumberFormat="1" applyFont="1" applyFill="1" applyBorder="1" applyAlignment="1" applyProtection="1">
      <alignment horizontal="right"/>
      <protection/>
    </xf>
    <xf numFmtId="176" fontId="9" fillId="20" borderId="25" xfId="0" applyNumberFormat="1" applyFont="1" applyFill="1" applyBorder="1" applyAlignment="1" applyProtection="1">
      <alignment horizontal="right"/>
      <protection/>
    </xf>
    <xf numFmtId="176" fontId="9" fillId="20" borderId="25" xfId="0" applyNumberFormat="1" applyFont="1" applyFill="1" applyBorder="1" applyAlignment="1" applyProtection="1">
      <alignment horizontal="left"/>
      <protection/>
    </xf>
    <xf numFmtId="176" fontId="9" fillId="26" borderId="25" xfId="0" applyNumberFormat="1" applyFont="1" applyFill="1" applyBorder="1" applyAlignment="1" applyProtection="1">
      <alignment horizontal="left"/>
      <protection/>
    </xf>
    <xf numFmtId="0" fontId="6" fillId="0" borderId="0" xfId="0" applyFont="1" applyAlignment="1" applyProtection="1">
      <alignment/>
      <protection/>
    </xf>
    <xf numFmtId="0" fontId="6" fillId="0" borderId="0" xfId="0" applyFont="1" applyAlignment="1" applyProtection="1">
      <alignment horizontal="right"/>
      <protection/>
    </xf>
    <xf numFmtId="0" fontId="9" fillId="0" borderId="0" xfId="0" applyFont="1" applyAlignment="1" applyProtection="1">
      <alignment/>
      <protection/>
    </xf>
    <xf numFmtId="0" fontId="9" fillId="0" borderId="0" xfId="0" applyFont="1" applyAlignment="1" applyProtection="1">
      <alignment/>
      <protection/>
    </xf>
    <xf numFmtId="176" fontId="9" fillId="0" borderId="0" xfId="0" applyNumberFormat="1" applyFont="1" applyAlignment="1" applyProtection="1">
      <alignment/>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9" fillId="24" borderId="0" xfId="0" applyFont="1" applyFill="1" applyBorder="1" applyAlignment="1" applyProtection="1">
      <alignment vertical="center"/>
      <protection locked="0"/>
    </xf>
    <xf numFmtId="0" fontId="9" fillId="8" borderId="0" xfId="0" applyFont="1" applyFill="1" applyBorder="1" applyAlignment="1" applyProtection="1">
      <alignment vertical="center"/>
      <protection locked="0"/>
    </xf>
    <xf numFmtId="0" fontId="0" fillId="0" borderId="0" xfId="0" applyAlignment="1" applyProtection="1">
      <alignment vertical="center"/>
      <protection/>
    </xf>
    <xf numFmtId="0" fontId="6" fillId="0" borderId="0" xfId="0" applyFont="1" applyAlignment="1" applyProtection="1">
      <alignment vertical="center"/>
      <protection/>
    </xf>
    <xf numFmtId="0" fontId="13" fillId="25" borderId="0" xfId="0" applyFont="1" applyFill="1" applyAlignment="1" applyProtection="1">
      <alignment vertical="center"/>
      <protection/>
    </xf>
    <xf numFmtId="0" fontId="9" fillId="0" borderId="0" xfId="0" applyFont="1" applyAlignment="1" applyProtection="1">
      <alignment vertical="center"/>
      <protection/>
    </xf>
    <xf numFmtId="0" fontId="14" fillId="0" borderId="0" xfId="0" applyFont="1" applyAlignment="1" applyProtection="1">
      <alignment vertical="center"/>
      <protection/>
    </xf>
    <xf numFmtId="0" fontId="5" fillId="0" borderId="0" xfId="0" applyFont="1" applyAlignment="1" applyProtection="1">
      <alignment vertical="center"/>
      <protection/>
    </xf>
    <xf numFmtId="0" fontId="6" fillId="0" borderId="0" xfId="0" applyFont="1" applyFill="1" applyAlignment="1" applyProtection="1">
      <alignment horizontal="left" vertical="center"/>
      <protection/>
    </xf>
    <xf numFmtId="0" fontId="12" fillId="25" borderId="43" xfId="0" applyFont="1" applyFill="1" applyBorder="1" applyAlignment="1" applyProtection="1">
      <alignment vertical="center"/>
      <protection/>
    </xf>
    <xf numFmtId="0" fontId="12" fillId="25" borderId="43" xfId="0" applyFont="1" applyFill="1" applyBorder="1" applyAlignment="1" applyProtection="1">
      <alignment horizontal="center" vertical="center"/>
      <protection/>
    </xf>
    <xf numFmtId="0" fontId="13" fillId="25" borderId="10" xfId="0" applyFont="1" applyFill="1" applyBorder="1" applyAlignment="1" applyProtection="1">
      <alignment vertical="center"/>
      <protection/>
    </xf>
    <xf numFmtId="0" fontId="13" fillId="25" borderId="10" xfId="0" applyFont="1" applyFill="1" applyBorder="1" applyAlignment="1" applyProtection="1">
      <alignment vertical="center" wrapText="1"/>
      <protection/>
    </xf>
    <xf numFmtId="0" fontId="1" fillId="0" borderId="0" xfId="0" applyFont="1" applyAlignment="1" applyProtection="1">
      <alignment vertical="center"/>
      <protection/>
    </xf>
    <xf numFmtId="0" fontId="14" fillId="0" borderId="0" xfId="0" applyFont="1" applyFill="1" applyBorder="1" applyAlignment="1" applyProtection="1">
      <alignment vertical="center"/>
      <protection/>
    </xf>
    <xf numFmtId="0" fontId="14" fillId="0" borderId="50" xfId="0" applyFont="1" applyBorder="1" applyAlignment="1" applyProtection="1">
      <alignment vertical="center"/>
      <protection/>
    </xf>
    <xf numFmtId="0" fontId="14" fillId="0" borderId="50" xfId="0" applyFont="1" applyFill="1" applyBorder="1" applyAlignment="1" applyProtection="1">
      <alignment vertical="center"/>
      <protection/>
    </xf>
    <xf numFmtId="0" fontId="14" fillId="0" borderId="44" xfId="0" applyFont="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pplyProtection="1">
      <alignment horizontal="right" vertical="center"/>
      <protection/>
    </xf>
    <xf numFmtId="3" fontId="9" fillId="0" borderId="0" xfId="0" applyNumberFormat="1" applyFont="1" applyFill="1" applyBorder="1" applyAlignment="1" applyProtection="1">
      <alignment vertical="center"/>
      <protection/>
    </xf>
    <xf numFmtId="4" fontId="9" fillId="0"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protection/>
    </xf>
    <xf numFmtId="0" fontId="14" fillId="8" borderId="41" xfId="0" applyNumberFormat="1" applyFont="1" applyFill="1" applyBorder="1" applyAlignment="1" applyProtection="1">
      <alignment vertical="center"/>
      <protection locked="0"/>
    </xf>
    <xf numFmtId="0" fontId="14" fillId="24" borderId="41" xfId="0" applyNumberFormat="1" applyFont="1" applyFill="1" applyBorder="1" applyAlignment="1" applyProtection="1">
      <alignment vertical="center"/>
      <protection locked="0"/>
    </xf>
    <xf numFmtId="185" fontId="9" fillId="8" borderId="10" xfId="0" applyNumberFormat="1" applyFont="1" applyFill="1" applyBorder="1" applyAlignment="1" applyProtection="1">
      <alignment horizontal="right" vertical="center"/>
      <protection locked="0"/>
    </xf>
    <xf numFmtId="187" fontId="9" fillId="0" borderId="10" xfId="0" applyNumberFormat="1" applyFont="1" applyFill="1" applyBorder="1" applyAlignment="1" applyProtection="1">
      <alignment vertical="center"/>
      <protection/>
    </xf>
    <xf numFmtId="185" fontId="9" fillId="24" borderId="10" xfId="0" applyNumberFormat="1" applyFont="1" applyFill="1" applyBorder="1" applyAlignment="1" applyProtection="1">
      <alignment horizontal="right" vertical="center"/>
      <protection locked="0"/>
    </xf>
    <xf numFmtId="0" fontId="0" fillId="0" borderId="0" xfId="0" applyAlignment="1">
      <alignment vertical="top" wrapText="1"/>
    </xf>
    <xf numFmtId="0" fontId="0" fillId="0" borderId="0" xfId="0" applyAlignment="1">
      <alignment wrapText="1"/>
    </xf>
    <xf numFmtId="3" fontId="9" fillId="8" borderId="28" xfId="0" applyNumberFormat="1" applyFont="1" applyFill="1" applyBorder="1" applyAlignment="1" applyProtection="1">
      <alignment horizontal="center" vertical="center"/>
      <protection locked="0"/>
    </xf>
    <xf numFmtId="3" fontId="9" fillId="8" borderId="20" xfId="0" applyNumberFormat="1"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3" fontId="9" fillId="24" borderId="28" xfId="0" applyNumberFormat="1" applyFont="1" applyFill="1" applyBorder="1" applyAlignment="1" applyProtection="1">
      <alignment horizontal="center" vertical="center"/>
      <protection locked="0"/>
    </xf>
    <xf numFmtId="3" fontId="9" fillId="24" borderId="20" xfId="0" applyNumberFormat="1"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xf>
    <xf numFmtId="0" fontId="9" fillId="0" borderId="41" xfId="0" applyFont="1" applyFill="1" applyBorder="1" applyAlignment="1" applyProtection="1">
      <alignment horizontal="center" vertical="center"/>
      <protection/>
    </xf>
    <xf numFmtId="0" fontId="9" fillId="0" borderId="51" xfId="0" applyFont="1" applyFill="1" applyBorder="1" applyAlignment="1" applyProtection="1">
      <alignment horizontal="center" vertical="center"/>
      <protection/>
    </xf>
    <xf numFmtId="0" fontId="9" fillId="0" borderId="50" xfId="0" applyFont="1" applyFill="1" applyBorder="1" applyAlignment="1" applyProtection="1">
      <alignment horizontal="center" vertical="center"/>
      <protection/>
    </xf>
    <xf numFmtId="0" fontId="9" fillId="0" borderId="49" xfId="0" applyFont="1" applyFill="1" applyBorder="1" applyAlignment="1" applyProtection="1">
      <alignment horizontal="center" vertical="center"/>
      <protection/>
    </xf>
    <xf numFmtId="0" fontId="9" fillId="0" borderId="44" xfId="0" applyFont="1" applyFill="1" applyBorder="1" applyAlignment="1" applyProtection="1">
      <alignment horizontal="center" vertical="center"/>
      <protection/>
    </xf>
    <xf numFmtId="0" fontId="9" fillId="8" borderId="0" xfId="0" applyFont="1" applyFill="1" applyAlignment="1" applyProtection="1">
      <alignment horizontal="left" vertical="center"/>
      <protection locked="0"/>
    </xf>
    <xf numFmtId="178" fontId="9" fillId="8" borderId="0" xfId="0" applyNumberFormat="1" applyFont="1" applyFill="1" applyAlignment="1" applyProtection="1">
      <alignment horizontal="left" vertical="center"/>
      <protection locked="0"/>
    </xf>
    <xf numFmtId="0" fontId="9" fillId="0" borderId="28"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xf>
    <xf numFmtId="0" fontId="9" fillId="0" borderId="45" xfId="0" applyFont="1" applyFill="1" applyBorder="1" applyAlignment="1" applyProtection="1">
      <alignment horizontal="center" vertical="center" wrapText="1"/>
      <protection/>
    </xf>
    <xf numFmtId="0" fontId="9" fillId="0" borderId="41" xfId="0" applyFont="1" applyFill="1" applyBorder="1" applyAlignment="1" applyProtection="1">
      <alignment horizontal="center" vertical="center" wrapText="1"/>
      <protection/>
    </xf>
    <xf numFmtId="0" fontId="9" fillId="0" borderId="51" xfId="0" applyFont="1" applyFill="1" applyBorder="1" applyAlignment="1" applyProtection="1">
      <alignment horizontal="center" vertical="center" wrapText="1"/>
      <protection/>
    </xf>
    <xf numFmtId="0" fontId="9" fillId="0" borderId="50" xfId="0" applyFont="1" applyFill="1" applyBorder="1" applyAlignment="1" applyProtection="1">
      <alignment horizontal="center" vertical="center" wrapText="1"/>
      <protection/>
    </xf>
    <xf numFmtId="0" fontId="9" fillId="0" borderId="49" xfId="0" applyFont="1" applyFill="1" applyBorder="1" applyAlignment="1" applyProtection="1">
      <alignment horizontal="center" vertical="center" wrapText="1"/>
      <protection/>
    </xf>
    <xf numFmtId="0" fontId="9" fillId="0" borderId="44" xfId="0" applyFont="1" applyFill="1" applyBorder="1" applyAlignment="1" applyProtection="1">
      <alignment horizontal="center" vertical="center" wrapText="1"/>
      <protection/>
    </xf>
    <xf numFmtId="0" fontId="8" fillId="25" borderId="0" xfId="0" applyFont="1" applyFill="1" applyAlignment="1" applyProtection="1">
      <alignment horizontal="center" vertical="center"/>
      <protection/>
    </xf>
    <xf numFmtId="0" fontId="18" fillId="8" borderId="14" xfId="0" applyFont="1" applyFill="1" applyBorder="1" applyAlignment="1" applyProtection="1">
      <alignment horizontal="center" vertical="center"/>
      <protection locked="0"/>
    </xf>
    <xf numFmtId="0" fontId="18" fillId="8" borderId="26" xfId="0" applyFont="1" applyFill="1" applyBorder="1" applyAlignment="1" applyProtection="1">
      <alignment horizontal="center" vertical="center"/>
      <protection/>
    </xf>
    <xf numFmtId="0" fontId="9" fillId="24" borderId="14" xfId="0" applyFont="1" applyFill="1" applyBorder="1" applyAlignment="1" applyProtection="1">
      <alignment horizontal="center" vertical="center"/>
      <protection locked="0"/>
    </xf>
    <xf numFmtId="0" fontId="9" fillId="24" borderId="26" xfId="0" applyFont="1" applyFill="1" applyBorder="1" applyAlignment="1" applyProtection="1">
      <alignment horizontal="center" vertical="center"/>
      <protection/>
    </xf>
    <xf numFmtId="0" fontId="7" fillId="25" borderId="52" xfId="0" applyFont="1" applyFill="1" applyBorder="1" applyAlignment="1" applyProtection="1">
      <alignment horizontal="center" vertical="center"/>
      <protection/>
    </xf>
    <xf numFmtId="0" fontId="7" fillId="25" borderId="53" xfId="0" applyFont="1" applyFill="1" applyBorder="1" applyAlignment="1" applyProtection="1">
      <alignment horizontal="center" vertical="center"/>
      <protection/>
    </xf>
    <xf numFmtId="0" fontId="15" fillId="25" borderId="0" xfId="0" applyFont="1" applyFill="1" applyBorder="1" applyAlignment="1" applyProtection="1">
      <alignment horizontal="center" vertical="center" wrapText="1"/>
      <protection/>
    </xf>
    <xf numFmtId="0" fontId="15" fillId="25" borderId="47" xfId="0" applyFont="1" applyFill="1" applyBorder="1" applyAlignment="1" applyProtection="1">
      <alignment horizontal="center" vertical="center" wrapText="1"/>
      <protection/>
    </xf>
    <xf numFmtId="0" fontId="8" fillId="25" borderId="54" xfId="0" applyFont="1" applyFill="1" applyBorder="1" applyAlignment="1" applyProtection="1">
      <alignment horizontal="center" vertical="center"/>
      <protection/>
    </xf>
    <xf numFmtId="0" fontId="8" fillId="25" borderId="55" xfId="0" applyFont="1" applyFill="1" applyBorder="1" applyAlignment="1" applyProtection="1">
      <alignment horizontal="center" vertical="center"/>
      <protection/>
    </xf>
    <xf numFmtId="0" fontId="8" fillId="25" borderId="56" xfId="0" applyFont="1" applyFill="1" applyBorder="1" applyAlignment="1" applyProtection="1">
      <alignment horizontal="center" vertical="center"/>
      <protection/>
    </xf>
    <xf numFmtId="0" fontId="9" fillId="0" borderId="26"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14" xfId="0" applyFont="1" applyBorder="1" applyAlignment="1" applyProtection="1">
      <alignment horizontal="right"/>
      <protection/>
    </xf>
    <xf numFmtId="0" fontId="9" fillId="0" borderId="26" xfId="0" applyFont="1" applyBorder="1" applyAlignment="1" applyProtection="1">
      <alignment horizontal="left" wrapText="1"/>
      <protection/>
    </xf>
    <xf numFmtId="0" fontId="9" fillId="0" borderId="10" xfId="0" applyFont="1" applyBorder="1" applyAlignment="1" applyProtection="1">
      <alignment horizontal="left" wrapText="1"/>
      <protection/>
    </xf>
    <xf numFmtId="0" fontId="9" fillId="0" borderId="14" xfId="0" applyFont="1" applyBorder="1" applyAlignment="1" applyProtection="1">
      <alignment horizontal="left" wrapText="1"/>
      <protection/>
    </xf>
    <xf numFmtId="1" fontId="15" fillId="25" borderId="57" xfId="0" applyNumberFormat="1" applyFont="1" applyFill="1" applyBorder="1" applyAlignment="1" applyProtection="1">
      <alignment horizontal="center" vertical="center" wrapText="1"/>
      <protection/>
    </xf>
    <xf numFmtId="1" fontId="15" fillId="25" borderId="58" xfId="0" applyNumberFormat="1" applyFont="1" applyFill="1" applyBorder="1" applyAlignment="1" applyProtection="1">
      <alignment horizontal="center" vertical="center" wrapText="1"/>
      <protection/>
    </xf>
    <xf numFmtId="1" fontId="15" fillId="25" borderId="59" xfId="0" applyNumberFormat="1" applyFont="1" applyFill="1" applyBorder="1" applyAlignment="1" applyProtection="1">
      <alignment horizontal="center" vertical="center" wrapText="1"/>
      <protection/>
    </xf>
    <xf numFmtId="0" fontId="9" fillId="20" borderId="27" xfId="0" applyFont="1" applyFill="1" applyBorder="1" applyAlignment="1" applyProtection="1">
      <alignment horizontal="center" textRotation="90"/>
      <protection/>
    </xf>
    <xf numFmtId="0" fontId="9" fillId="20" borderId="60" xfId="0" applyFont="1" applyFill="1" applyBorder="1" applyAlignment="1" applyProtection="1">
      <alignment horizontal="center" textRotation="90"/>
      <protection/>
    </xf>
    <xf numFmtId="0" fontId="9" fillId="20" borderId="19" xfId="0" applyFont="1" applyFill="1" applyBorder="1" applyAlignment="1" applyProtection="1">
      <alignment horizontal="center" textRotation="90"/>
      <protection/>
    </xf>
    <xf numFmtId="0" fontId="9" fillId="20" borderId="24" xfId="0" applyFont="1" applyFill="1" applyBorder="1" applyAlignment="1" applyProtection="1">
      <alignment horizontal="center" textRotation="90"/>
      <protection/>
    </xf>
    <xf numFmtId="0" fontId="9" fillId="0" borderId="48" xfId="0" applyFont="1" applyBorder="1" applyAlignment="1" applyProtection="1">
      <alignment horizontal="left" wrapText="1"/>
      <protection/>
    </xf>
    <xf numFmtId="0" fontId="9" fillId="0" borderId="25" xfId="0" applyFont="1" applyBorder="1" applyAlignment="1" applyProtection="1">
      <alignment horizontal="left" wrapText="1"/>
      <protection/>
    </xf>
    <xf numFmtId="0" fontId="9" fillId="0" borderId="61" xfId="0" applyFont="1" applyBorder="1" applyAlignment="1" applyProtection="1">
      <alignment horizontal="left" wrapText="1"/>
      <protection/>
    </xf>
    <xf numFmtId="0" fontId="11" fillId="26" borderId="0" xfId="0" applyFont="1" applyFill="1" applyBorder="1" applyAlignment="1" applyProtection="1">
      <alignment horizontal="center"/>
      <protection/>
    </xf>
    <xf numFmtId="0" fontId="15" fillId="25" borderId="37" xfId="0" applyFont="1" applyFill="1" applyBorder="1" applyAlignment="1" applyProtection="1">
      <alignment horizontal="center" vertical="center" wrapText="1"/>
      <protection/>
    </xf>
    <xf numFmtId="0" fontId="15" fillId="25" borderId="62" xfId="0" applyFont="1" applyFill="1" applyBorder="1" applyAlignment="1" applyProtection="1">
      <alignment horizontal="center" vertical="center" wrapText="1"/>
      <protection/>
    </xf>
    <xf numFmtId="0" fontId="15" fillId="25" borderId="30" xfId="0" applyFont="1" applyFill="1" applyBorder="1" applyAlignment="1" applyProtection="1">
      <alignment horizontal="center" vertical="center" wrapText="1"/>
      <protection/>
    </xf>
    <xf numFmtId="0" fontId="15" fillId="25" borderId="63" xfId="0" applyFont="1" applyFill="1" applyBorder="1" applyAlignment="1" applyProtection="1">
      <alignment horizontal="center" vertical="center" wrapText="1"/>
      <protection/>
    </xf>
    <xf numFmtId="1" fontId="15" fillId="25" borderId="64" xfId="0" applyNumberFormat="1" applyFont="1" applyFill="1" applyBorder="1" applyAlignment="1" applyProtection="1">
      <alignment horizontal="center" vertical="center" wrapText="1"/>
      <protection/>
    </xf>
    <xf numFmtId="0" fontId="9" fillId="25" borderId="0" xfId="0" applyFont="1" applyFill="1" applyBorder="1" applyAlignment="1" applyProtection="1">
      <alignment horizontal="left" vertical="center"/>
      <protection/>
    </xf>
    <xf numFmtId="0" fontId="9" fillId="20" borderId="65" xfId="0" applyFont="1" applyFill="1" applyBorder="1" applyAlignment="1" applyProtection="1">
      <alignment horizontal="center" textRotation="90"/>
      <protection/>
    </xf>
    <xf numFmtId="0" fontId="9" fillId="20" borderId="20" xfId="0" applyFont="1" applyFill="1" applyBorder="1" applyAlignment="1" applyProtection="1">
      <alignment horizontal="center" textRotation="90"/>
      <protection/>
    </xf>
    <xf numFmtId="0" fontId="9" fillId="0" borderId="44" xfId="0" applyFont="1" applyBorder="1" applyAlignment="1" applyProtection="1">
      <alignment horizontal="right"/>
      <protection/>
    </xf>
    <xf numFmtId="0" fontId="9" fillId="0" borderId="20" xfId="0" applyFont="1" applyBorder="1" applyAlignment="1" applyProtection="1">
      <alignment horizontal="right"/>
      <protection/>
    </xf>
    <xf numFmtId="0" fontId="9" fillId="0" borderId="49" xfId="0" applyFont="1" applyBorder="1" applyAlignment="1" applyProtection="1">
      <alignment horizontal="right"/>
      <protection/>
    </xf>
    <xf numFmtId="0" fontId="9" fillId="0" borderId="44" xfId="0" applyFont="1" applyBorder="1" applyAlignment="1" applyProtection="1">
      <alignment horizontal="left" wrapText="1"/>
      <protection/>
    </xf>
    <xf numFmtId="0" fontId="9" fillId="0" borderId="20" xfId="0" applyFont="1" applyBorder="1" applyAlignment="1" applyProtection="1">
      <alignment horizontal="left" wrapText="1"/>
      <protection/>
    </xf>
    <xf numFmtId="0" fontId="9" fillId="0" borderId="49" xfId="0" applyFont="1" applyBorder="1" applyAlignment="1" applyProtection="1">
      <alignment horizontal="left" wrapText="1"/>
      <protection/>
    </xf>
    <xf numFmtId="0" fontId="9" fillId="20" borderId="28" xfId="0" applyFont="1" applyFill="1" applyBorder="1" applyAlignment="1" applyProtection="1">
      <alignment horizontal="center" textRotation="90"/>
      <protection/>
    </xf>
    <xf numFmtId="0" fontId="6" fillId="0" borderId="66" xfId="0" applyFont="1" applyBorder="1" applyAlignment="1" applyProtection="1">
      <alignment horizontal="left" wrapText="1"/>
      <protection/>
    </xf>
    <xf numFmtId="0" fontId="6" fillId="0" borderId="67" xfId="0" applyFont="1" applyBorder="1" applyAlignment="1" applyProtection="1">
      <alignment horizontal="left" wrapText="1"/>
      <protection/>
    </xf>
    <xf numFmtId="0" fontId="6" fillId="0" borderId="68" xfId="0" applyFont="1" applyBorder="1" applyAlignment="1" applyProtection="1">
      <alignment horizontal="left" wrapText="1"/>
      <protection/>
    </xf>
    <xf numFmtId="0" fontId="9" fillId="8" borderId="0" xfId="0" applyFont="1" applyFill="1" applyBorder="1" applyAlignment="1" applyProtection="1">
      <alignment horizontal="center" vertical="center"/>
      <protection locked="0"/>
    </xf>
    <xf numFmtId="0" fontId="9" fillId="8" borderId="0" xfId="0" applyFont="1" applyFill="1" applyBorder="1" applyAlignment="1" applyProtection="1">
      <alignment horizontal="center" vertical="center"/>
      <protection/>
    </xf>
    <xf numFmtId="0" fontId="9" fillId="24" borderId="0" xfId="0" applyFont="1" applyFill="1" applyBorder="1" applyAlignment="1" applyProtection="1">
      <alignment horizontal="center" vertical="center"/>
      <protection locked="0"/>
    </xf>
    <xf numFmtId="0" fontId="9" fillId="24" borderId="0" xfId="0" applyFont="1" applyFill="1" applyBorder="1" applyAlignment="1" applyProtection="1">
      <alignment horizontal="center" vertical="center"/>
      <protection/>
    </xf>
    <xf numFmtId="0" fontId="9" fillId="0" borderId="26" xfId="0" applyFont="1" applyBorder="1" applyAlignment="1" applyProtection="1">
      <alignment horizontal="right" wrapText="1"/>
      <protection/>
    </xf>
    <xf numFmtId="0" fontId="9" fillId="0" borderId="10" xfId="0" applyFont="1" applyBorder="1" applyAlignment="1" applyProtection="1">
      <alignment horizontal="right" wrapText="1"/>
      <protection/>
    </xf>
    <xf numFmtId="0" fontId="9" fillId="0" borderId="14" xfId="0" applyFont="1" applyBorder="1" applyAlignment="1" applyProtection="1">
      <alignment horizontal="right" wrapText="1"/>
      <protection/>
    </xf>
    <xf numFmtId="0" fontId="7" fillId="25" borderId="52" xfId="0" applyFont="1" applyFill="1" applyBorder="1" applyAlignment="1" applyProtection="1">
      <alignment horizontal="center" vertical="center"/>
      <protection/>
    </xf>
    <xf numFmtId="0" fontId="9" fillId="25" borderId="0" xfId="0"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protection/>
    </xf>
    <xf numFmtId="0" fontId="9" fillId="0" borderId="0" xfId="0" applyFont="1" applyFill="1" applyBorder="1" applyAlignment="1" applyProtection="1">
      <alignment horizontal="right"/>
      <protection/>
    </xf>
    <xf numFmtId="179" fontId="9" fillId="0" borderId="23" xfId="0" applyNumberFormat="1" applyFont="1" applyFill="1" applyBorder="1" applyAlignment="1" applyProtection="1">
      <alignment horizontal="center"/>
      <protection/>
    </xf>
    <xf numFmtId="179" fontId="0" fillId="0" borderId="35" xfId="0" applyNumberFormat="1" applyFill="1" applyBorder="1" applyAlignment="1" applyProtection="1">
      <alignment/>
      <protection/>
    </xf>
    <xf numFmtId="179" fontId="0" fillId="0" borderId="26" xfId="0" applyNumberFormat="1" applyFill="1" applyBorder="1" applyAlignment="1" applyProtection="1">
      <alignment/>
      <protection/>
    </xf>
    <xf numFmtId="1" fontId="15" fillId="25" borderId="31" xfId="0" applyNumberFormat="1" applyFont="1" applyFill="1" applyBorder="1" applyAlignment="1" applyProtection="1">
      <alignment horizontal="center" vertical="center" wrapText="1"/>
      <protection/>
    </xf>
    <xf numFmtId="1" fontId="15" fillId="25" borderId="0" xfId="0" applyNumberFormat="1" applyFont="1" applyFill="1" applyBorder="1" applyAlignment="1" applyProtection="1">
      <alignment horizontal="center" vertical="center" wrapText="1"/>
      <protection/>
    </xf>
    <xf numFmtId="176" fontId="9" fillId="24" borderId="23" xfId="0" applyNumberFormat="1" applyFont="1" applyFill="1" applyBorder="1" applyAlignment="1" applyProtection="1">
      <alignment horizontal="center"/>
      <protection locked="0"/>
    </xf>
    <xf numFmtId="176" fontId="9" fillId="24" borderId="35" xfId="0" applyNumberFormat="1" applyFont="1" applyFill="1" applyBorder="1" applyAlignment="1" applyProtection="1">
      <alignment horizontal="center"/>
      <protection locked="0"/>
    </xf>
    <xf numFmtId="176" fontId="9" fillId="24" borderId="69" xfId="0" applyNumberFormat="1" applyFont="1" applyFill="1" applyBorder="1" applyAlignment="1" applyProtection="1">
      <alignment horizontal="center"/>
      <protection locked="0"/>
    </xf>
    <xf numFmtId="176" fontId="9" fillId="8" borderId="23" xfId="0" applyNumberFormat="1" applyFont="1" applyFill="1" applyBorder="1" applyAlignment="1" applyProtection="1">
      <alignment horizontal="center"/>
      <protection locked="0"/>
    </xf>
    <xf numFmtId="176" fontId="9" fillId="8" borderId="35" xfId="0" applyNumberFormat="1" applyFont="1" applyFill="1" applyBorder="1" applyAlignment="1" applyProtection="1">
      <alignment horizontal="center"/>
      <protection locked="0"/>
    </xf>
    <xf numFmtId="176" fontId="9" fillId="8" borderId="69" xfId="0" applyNumberFormat="1" applyFont="1" applyFill="1" applyBorder="1" applyAlignment="1" applyProtection="1">
      <alignment horizontal="center"/>
      <protection locked="0"/>
    </xf>
    <xf numFmtId="0" fontId="9" fillId="0" borderId="51" xfId="0" applyFont="1" applyBorder="1" applyAlignment="1" applyProtection="1">
      <alignment horizontal="right"/>
      <protection/>
    </xf>
    <xf numFmtId="0" fontId="9" fillId="0" borderId="0" xfId="0" applyFont="1" applyBorder="1" applyAlignment="1" applyProtection="1">
      <alignment horizontal="right"/>
      <protection/>
    </xf>
    <xf numFmtId="0" fontId="11" fillId="26" borderId="0" xfId="0" applyFont="1" applyFill="1" applyBorder="1" applyAlignment="1" applyProtection="1">
      <alignment horizontal="center"/>
      <protection/>
    </xf>
    <xf numFmtId="0" fontId="9" fillId="20" borderId="28" xfId="0" applyFont="1" applyFill="1" applyBorder="1" applyAlignment="1" applyProtection="1">
      <alignment horizontal="center" textRotation="90"/>
      <protection/>
    </xf>
    <xf numFmtId="0" fontId="9" fillId="20" borderId="65" xfId="0" applyFont="1" applyFill="1" applyBorder="1" applyAlignment="1" applyProtection="1">
      <alignment horizontal="center" textRotation="90"/>
      <protection/>
    </xf>
    <xf numFmtId="0" fontId="9" fillId="20" borderId="20" xfId="0" applyFont="1" applyFill="1" applyBorder="1" applyAlignment="1" applyProtection="1">
      <alignment horizontal="center" textRotation="90"/>
      <protection/>
    </xf>
    <xf numFmtId="0" fontId="9" fillId="0" borderId="26" xfId="0" applyFont="1" applyBorder="1" applyAlignment="1" applyProtection="1">
      <alignment horizontal="right" wrapText="1"/>
      <protection/>
    </xf>
    <xf numFmtId="0" fontId="9" fillId="0" borderId="10" xfId="0" applyFont="1" applyBorder="1" applyAlignment="1" applyProtection="1">
      <alignment horizontal="right" wrapText="1"/>
      <protection/>
    </xf>
    <xf numFmtId="0" fontId="9" fillId="0" borderId="14" xfId="0" applyFont="1" applyBorder="1" applyAlignment="1" applyProtection="1">
      <alignment horizontal="right" wrapText="1"/>
      <protection/>
    </xf>
    <xf numFmtId="0" fontId="8" fillId="25" borderId="0" xfId="0" applyFont="1" applyFill="1" applyAlignment="1" applyProtection="1">
      <alignment horizontal="center" vertical="center"/>
      <protection/>
    </xf>
    <xf numFmtId="0" fontId="9" fillId="25" borderId="0" xfId="0" applyFont="1" applyFill="1" applyBorder="1" applyAlignment="1" applyProtection="1">
      <alignment horizontal="left" vertical="center"/>
      <protection/>
    </xf>
    <xf numFmtId="1" fontId="15" fillId="25" borderId="30" xfId="0" applyNumberFormat="1" applyFont="1" applyFill="1" applyBorder="1" applyAlignment="1" applyProtection="1">
      <alignment horizontal="center" vertical="center" wrapText="1"/>
      <protection/>
    </xf>
    <xf numFmtId="1" fontId="15" fillId="0" borderId="0"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9" fillId="20" borderId="28" xfId="0" applyFont="1" applyFill="1" applyBorder="1" applyAlignment="1" applyProtection="1">
      <alignment horizontal="center" vertical="center" textRotation="90" wrapText="1"/>
      <protection/>
    </xf>
    <xf numFmtId="0" fontId="9" fillId="20" borderId="65" xfId="0" applyFont="1" applyFill="1" applyBorder="1" applyAlignment="1" applyProtection="1">
      <alignment horizontal="center" vertical="center" textRotation="90" wrapText="1"/>
      <protection/>
    </xf>
    <xf numFmtId="0" fontId="9" fillId="20" borderId="20" xfId="0" applyFont="1" applyFill="1" applyBorder="1" applyAlignment="1" applyProtection="1">
      <alignment horizontal="center" vertical="center" textRotation="90" wrapText="1"/>
      <protection/>
    </xf>
    <xf numFmtId="0" fontId="9" fillId="0" borderId="14" xfId="0" applyFont="1" applyBorder="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horizontal="right"/>
      <protection/>
    </xf>
    <xf numFmtId="0" fontId="9" fillId="0" borderId="14" xfId="0" applyFont="1" applyBorder="1" applyAlignment="1" applyProtection="1">
      <alignment horizontal="right"/>
      <protection/>
    </xf>
    <xf numFmtId="176" fontId="9" fillId="8" borderId="35" xfId="0" applyNumberFormat="1" applyFont="1" applyFill="1" applyBorder="1" applyAlignment="1" applyProtection="1">
      <alignment horizontal="center"/>
      <protection/>
    </xf>
    <xf numFmtId="176" fontId="9" fillId="8" borderId="69" xfId="0" applyNumberFormat="1" applyFont="1" applyFill="1" applyBorder="1" applyAlignment="1" applyProtection="1">
      <alignment horizontal="center"/>
      <protection/>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tabSelected="1" zoomScalePageLayoutView="0" workbookViewId="0" topLeftCell="A1">
      <selection activeCell="A1" sqref="A1"/>
    </sheetView>
  </sheetViews>
  <sheetFormatPr defaultColWidth="11.00390625" defaultRowHeight="14.25"/>
  <cols>
    <col min="1" max="1" width="113.75390625" style="0" customWidth="1"/>
  </cols>
  <sheetData>
    <row r="1" ht="403.5" customHeight="1">
      <c r="A1" s="234" t="s">
        <v>103</v>
      </c>
    </row>
    <row r="5" ht="14.25">
      <c r="A5" s="235"/>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5"/>
  <sheetViews>
    <sheetView zoomScalePageLayoutView="0" workbookViewId="0" topLeftCell="A1">
      <selection activeCell="D8" sqref="D8:D9"/>
    </sheetView>
  </sheetViews>
  <sheetFormatPr defaultColWidth="11.00390625" defaultRowHeight="14.25"/>
  <cols>
    <col min="1" max="1" width="7.375" style="197" customWidth="1"/>
    <col min="2" max="2" width="12.50390625" style="197" customWidth="1"/>
    <col min="3" max="3" width="7.50390625" style="197" customWidth="1"/>
    <col min="4" max="4" width="16.75390625" style="197" customWidth="1"/>
    <col min="5" max="5" width="12.75390625" style="197" customWidth="1"/>
    <col min="6" max="6" width="16.375" style="197" customWidth="1"/>
    <col min="7" max="7" width="16.125" style="197" customWidth="1"/>
    <col min="8" max="8" width="16.75390625" style="197" customWidth="1"/>
    <col min="9" max="9" width="12.50390625" style="116" customWidth="1"/>
    <col min="10" max="10" width="14.375" style="116" customWidth="1"/>
    <col min="11" max="16384" width="11.00390625" style="116" customWidth="1"/>
  </cols>
  <sheetData>
    <row r="1" spans="1:8" s="206" customFormat="1" ht="36" customHeight="1">
      <c r="A1" s="258" t="s">
        <v>21</v>
      </c>
      <c r="B1" s="258"/>
      <c r="C1" s="258"/>
      <c r="D1" s="258"/>
      <c r="E1" s="258"/>
      <c r="F1" s="258"/>
      <c r="G1" s="258"/>
      <c r="H1" s="258"/>
    </row>
    <row r="2" spans="1:8" s="206" customFormat="1" ht="7.5" customHeight="1">
      <c r="A2" s="207"/>
      <c r="B2" s="207"/>
      <c r="C2" s="207"/>
      <c r="D2" s="207"/>
      <c r="E2" s="207"/>
      <c r="F2" s="207"/>
      <c r="G2" s="207"/>
      <c r="H2" s="207"/>
    </row>
    <row r="3" spans="1:8" s="210" customFormat="1" ht="12">
      <c r="A3" s="208" t="s">
        <v>22</v>
      </c>
      <c r="B3" s="208"/>
      <c r="C3" s="248" t="s">
        <v>24</v>
      </c>
      <c r="D3" s="248"/>
      <c r="E3" s="248"/>
      <c r="F3" s="209"/>
      <c r="G3" s="209"/>
      <c r="H3" s="209"/>
    </row>
    <row r="4" spans="1:8" s="210" customFormat="1" ht="12">
      <c r="A4" s="208" t="s">
        <v>23</v>
      </c>
      <c r="B4" s="208"/>
      <c r="C4" s="249">
        <v>0</v>
      </c>
      <c r="D4" s="249"/>
      <c r="E4" s="249"/>
      <c r="F4" s="209"/>
      <c r="G4" s="209"/>
      <c r="H4" s="209"/>
    </row>
    <row r="5" spans="1:8" s="206" customFormat="1" ht="9" customHeight="1">
      <c r="A5" s="211"/>
      <c r="B5" s="211"/>
      <c r="C5" s="212"/>
      <c r="D5" s="212"/>
      <c r="E5" s="212"/>
      <c r="F5" s="207"/>
      <c r="G5" s="207"/>
      <c r="H5" s="207"/>
    </row>
    <row r="6" spans="1:10" s="206" customFormat="1" ht="21" customHeight="1">
      <c r="A6" s="213"/>
      <c r="B6" s="259" t="s">
        <v>99</v>
      </c>
      <c r="C6" s="260"/>
      <c r="D6" s="213" t="s">
        <v>87</v>
      </c>
      <c r="E6" s="214"/>
      <c r="F6" s="214"/>
      <c r="G6" s="214"/>
      <c r="H6" s="214"/>
      <c r="I6" s="214"/>
      <c r="J6" s="214"/>
    </row>
    <row r="7" spans="1:10" s="217" customFormat="1" ht="18" customHeight="1">
      <c r="A7" s="215"/>
      <c r="B7" s="261" t="s">
        <v>100</v>
      </c>
      <c r="C7" s="262"/>
      <c r="D7" s="216" t="s">
        <v>88</v>
      </c>
      <c r="E7" s="216" t="s">
        <v>89</v>
      </c>
      <c r="F7" s="216" t="s">
        <v>90</v>
      </c>
      <c r="G7" s="216" t="s">
        <v>91</v>
      </c>
      <c r="H7" s="216" t="s">
        <v>92</v>
      </c>
      <c r="I7" s="216" t="s">
        <v>93</v>
      </c>
      <c r="J7" s="216" t="s">
        <v>94</v>
      </c>
    </row>
    <row r="8" spans="1:11" s="210" customFormat="1" ht="12">
      <c r="A8" s="242" t="s">
        <v>95</v>
      </c>
      <c r="B8" s="243"/>
      <c r="C8" s="250" t="s">
        <v>96</v>
      </c>
      <c r="D8" s="236"/>
      <c r="E8" s="231" t="s">
        <v>102</v>
      </c>
      <c r="F8" s="236"/>
      <c r="G8" s="231" t="s">
        <v>102</v>
      </c>
      <c r="H8" s="236"/>
      <c r="I8" s="231" t="s">
        <v>102</v>
      </c>
      <c r="J8" s="229"/>
      <c r="K8" s="218"/>
    </row>
    <row r="9" spans="1:10" s="210" customFormat="1" ht="12">
      <c r="A9" s="244"/>
      <c r="B9" s="245"/>
      <c r="C9" s="251"/>
      <c r="D9" s="237"/>
      <c r="E9" s="232">
        <f>IF(E8="% EE",-1,100-E8)</f>
        <v>-1</v>
      </c>
      <c r="F9" s="237"/>
      <c r="G9" s="232">
        <f>IF(G8="% EE",-1,100-G8)</f>
        <v>-1</v>
      </c>
      <c r="H9" s="237"/>
      <c r="I9" s="232">
        <f>IF(I8="% EE",-1,100-I8)</f>
        <v>-1</v>
      </c>
      <c r="J9" s="219"/>
    </row>
    <row r="10" spans="1:11" s="210" customFormat="1" ht="12">
      <c r="A10" s="244"/>
      <c r="B10" s="245"/>
      <c r="C10" s="238" t="s">
        <v>97</v>
      </c>
      <c r="D10" s="236"/>
      <c r="E10" s="231" t="s">
        <v>102</v>
      </c>
      <c r="F10" s="236"/>
      <c r="G10" s="231" t="s">
        <v>102</v>
      </c>
      <c r="H10" s="236"/>
      <c r="I10" s="231" t="s">
        <v>102</v>
      </c>
      <c r="J10" s="220"/>
      <c r="K10" s="218"/>
    </row>
    <row r="11" spans="1:10" s="210" customFormat="1" ht="12">
      <c r="A11" s="246"/>
      <c r="B11" s="247"/>
      <c r="C11" s="239"/>
      <c r="D11" s="237"/>
      <c r="E11" s="232">
        <f>IF(E10="% EE",-1,100-E10)</f>
        <v>-1</v>
      </c>
      <c r="F11" s="237"/>
      <c r="G11" s="232">
        <f>IF(G10="% EE",-1,100-G10)</f>
        <v>-1</v>
      </c>
      <c r="H11" s="237"/>
      <c r="I11" s="232">
        <f>IF(I10="% EE",-1,100-I10)</f>
        <v>-1</v>
      </c>
      <c r="J11" s="219"/>
    </row>
    <row r="12" spans="1:11" s="210" customFormat="1" ht="12">
      <c r="A12" s="242" t="s">
        <v>79</v>
      </c>
      <c r="B12" s="243"/>
      <c r="C12" s="250" t="s">
        <v>96</v>
      </c>
      <c r="D12" s="240"/>
      <c r="E12" s="233" t="s">
        <v>102</v>
      </c>
      <c r="F12" s="240"/>
      <c r="G12" s="233" t="s">
        <v>102</v>
      </c>
      <c r="H12" s="240"/>
      <c r="I12" s="233" t="s">
        <v>102</v>
      </c>
      <c r="J12" s="230"/>
      <c r="K12" s="218"/>
    </row>
    <row r="13" spans="1:10" s="210" customFormat="1" ht="12">
      <c r="A13" s="244"/>
      <c r="B13" s="245"/>
      <c r="C13" s="251"/>
      <c r="D13" s="241"/>
      <c r="E13" s="232">
        <f>IF(E12="% EE",-1,100-E12)</f>
        <v>-1</v>
      </c>
      <c r="F13" s="241"/>
      <c r="G13" s="232">
        <f>IF(G12="% EE",-1,100-G12)</f>
        <v>-1</v>
      </c>
      <c r="H13" s="241"/>
      <c r="I13" s="232">
        <f>IF(I12="% EE",-1,100-I12)</f>
        <v>-1</v>
      </c>
      <c r="J13" s="219"/>
    </row>
    <row r="14" spans="1:11" s="210" customFormat="1" ht="12">
      <c r="A14" s="244"/>
      <c r="B14" s="245"/>
      <c r="C14" s="238" t="s">
        <v>97</v>
      </c>
      <c r="D14" s="240"/>
      <c r="E14" s="233" t="s">
        <v>102</v>
      </c>
      <c r="F14" s="240"/>
      <c r="G14" s="233" t="s">
        <v>102</v>
      </c>
      <c r="H14" s="240"/>
      <c r="I14" s="233" t="s">
        <v>102</v>
      </c>
      <c r="J14" s="220"/>
      <c r="K14" s="218"/>
    </row>
    <row r="15" spans="1:10" s="210" customFormat="1" ht="12">
      <c r="A15" s="246"/>
      <c r="B15" s="247"/>
      <c r="C15" s="239"/>
      <c r="D15" s="241"/>
      <c r="E15" s="232">
        <f>IF(E14="% EE",-1,100-E14)</f>
        <v>-1</v>
      </c>
      <c r="F15" s="241"/>
      <c r="G15" s="232">
        <f>IF(G14="% EE",-1,100-G14)</f>
        <v>-1</v>
      </c>
      <c r="H15" s="241"/>
      <c r="I15" s="232">
        <f>IF(I14="% EE",-1,100-I14)</f>
        <v>-1</v>
      </c>
      <c r="J15" s="219"/>
    </row>
    <row r="16" spans="1:11" s="210" customFormat="1" ht="12">
      <c r="A16" s="252" t="s">
        <v>98</v>
      </c>
      <c r="B16" s="253"/>
      <c r="C16" s="250" t="s">
        <v>96</v>
      </c>
      <c r="D16" s="240"/>
      <c r="E16" s="233" t="s">
        <v>102</v>
      </c>
      <c r="F16" s="240"/>
      <c r="G16" s="233" t="s">
        <v>102</v>
      </c>
      <c r="H16" s="240"/>
      <c r="I16" s="233" t="s">
        <v>102</v>
      </c>
      <c r="J16" s="230"/>
      <c r="K16" s="218"/>
    </row>
    <row r="17" spans="1:10" s="210" customFormat="1" ht="12">
      <c r="A17" s="254"/>
      <c r="B17" s="255"/>
      <c r="C17" s="251"/>
      <c r="D17" s="241"/>
      <c r="E17" s="232">
        <f>IF(E16="% EE",-1,100-E16)</f>
        <v>-1</v>
      </c>
      <c r="F17" s="241"/>
      <c r="G17" s="232">
        <f>IF(G16="% EE",-1,100-G16)</f>
        <v>-1</v>
      </c>
      <c r="H17" s="241"/>
      <c r="I17" s="232">
        <f>IF(I16="% EE",-1,100-I16)</f>
        <v>-1</v>
      </c>
      <c r="J17" s="219"/>
    </row>
    <row r="18" spans="1:11" s="210" customFormat="1" ht="12">
      <c r="A18" s="254"/>
      <c r="B18" s="255"/>
      <c r="C18" s="238" t="s">
        <v>97</v>
      </c>
      <c r="D18" s="240"/>
      <c r="E18" s="233" t="s">
        <v>102</v>
      </c>
      <c r="F18" s="240"/>
      <c r="G18" s="233" t="s">
        <v>102</v>
      </c>
      <c r="H18" s="240"/>
      <c r="I18" s="233" t="s">
        <v>102</v>
      </c>
      <c r="J18" s="220"/>
      <c r="K18" s="218"/>
    </row>
    <row r="19" spans="1:10" s="210" customFormat="1" ht="12">
      <c r="A19" s="256"/>
      <c r="B19" s="257"/>
      <c r="C19" s="239"/>
      <c r="D19" s="241"/>
      <c r="E19" s="232">
        <f>IF(E18="% EE",-1,100-E18)</f>
        <v>-1</v>
      </c>
      <c r="F19" s="241"/>
      <c r="G19" s="232">
        <f>IF(G18="% EE",-1,100-G18)</f>
        <v>-1</v>
      </c>
      <c r="H19" s="241"/>
      <c r="I19" s="232">
        <f>IF(I18="% EE",-1,100-I18)</f>
        <v>-1</v>
      </c>
      <c r="J19" s="219"/>
    </row>
    <row r="20" spans="1:11" s="210" customFormat="1" ht="12">
      <c r="A20" s="242" t="s">
        <v>80</v>
      </c>
      <c r="B20" s="243"/>
      <c r="C20" s="250" t="s">
        <v>96</v>
      </c>
      <c r="D20" s="240"/>
      <c r="E20" s="233" t="s">
        <v>102</v>
      </c>
      <c r="F20" s="240"/>
      <c r="G20" s="233" t="s">
        <v>102</v>
      </c>
      <c r="H20" s="240"/>
      <c r="I20" s="233" t="s">
        <v>102</v>
      </c>
      <c r="J20" s="230"/>
      <c r="K20" s="218"/>
    </row>
    <row r="21" spans="1:10" s="210" customFormat="1" ht="12">
      <c r="A21" s="244"/>
      <c r="B21" s="245"/>
      <c r="C21" s="251"/>
      <c r="D21" s="241"/>
      <c r="E21" s="232">
        <f>IF(E20="% EE",-1,100-E20)</f>
        <v>-1</v>
      </c>
      <c r="F21" s="241"/>
      <c r="G21" s="232">
        <f>IF(G20="% EE",-1,100-G20)</f>
        <v>-1</v>
      </c>
      <c r="H21" s="241"/>
      <c r="I21" s="232">
        <f>IF(I20="% EE",-1,100-I20)</f>
        <v>-1</v>
      </c>
      <c r="J21" s="219"/>
    </row>
    <row r="22" spans="1:11" s="210" customFormat="1" ht="12">
      <c r="A22" s="244"/>
      <c r="B22" s="245"/>
      <c r="C22" s="238" t="s">
        <v>97</v>
      </c>
      <c r="D22" s="240"/>
      <c r="E22" s="233" t="s">
        <v>102</v>
      </c>
      <c r="F22" s="240"/>
      <c r="G22" s="233" t="s">
        <v>102</v>
      </c>
      <c r="H22" s="240"/>
      <c r="I22" s="233" t="s">
        <v>102</v>
      </c>
      <c r="J22" s="220"/>
      <c r="K22" s="218"/>
    </row>
    <row r="23" spans="1:10" s="210" customFormat="1" ht="12">
      <c r="A23" s="246"/>
      <c r="B23" s="247"/>
      <c r="C23" s="239"/>
      <c r="D23" s="241"/>
      <c r="E23" s="232">
        <f>IF(E22="% EE",-1,100-E22)</f>
        <v>-1</v>
      </c>
      <c r="F23" s="241"/>
      <c r="G23" s="232">
        <f>IF(G22="% EE",-1,100-G22)</f>
        <v>-1</v>
      </c>
      <c r="H23" s="241"/>
      <c r="I23" s="232">
        <f>IF(I22="% EE",-1,100-I22)</f>
        <v>-1</v>
      </c>
      <c r="J23" s="221"/>
    </row>
    <row r="24" spans="1:10" s="210" customFormat="1" ht="12">
      <c r="A24" s="222"/>
      <c r="B24" s="222"/>
      <c r="C24" s="223"/>
      <c r="D24" s="224"/>
      <c r="E24" s="224"/>
      <c r="F24" s="224"/>
      <c r="G24" s="224"/>
      <c r="H24" s="224"/>
      <c r="I24" s="222"/>
      <c r="J24" s="218"/>
    </row>
    <row r="25" spans="1:10" s="210" customFormat="1" ht="12">
      <c r="A25" s="222"/>
      <c r="B25" s="222"/>
      <c r="C25" s="223"/>
      <c r="D25" s="225"/>
      <c r="E25" s="225"/>
      <c r="F25" s="225"/>
      <c r="G25" s="225"/>
      <c r="H25" s="225"/>
      <c r="I25" s="222"/>
      <c r="J25" s="218"/>
    </row>
    <row r="26" spans="1:10" s="206" customFormat="1" ht="14.25">
      <c r="A26" s="226"/>
      <c r="B26" s="226"/>
      <c r="C26" s="226"/>
      <c r="D26" s="226"/>
      <c r="E26" s="226"/>
      <c r="F26" s="226"/>
      <c r="G26" s="226"/>
      <c r="H26" s="226"/>
      <c r="I26" s="227"/>
      <c r="J26" s="227"/>
    </row>
    <row r="27" spans="1:10" ht="14.25">
      <c r="A27" s="202"/>
      <c r="B27" s="202"/>
      <c r="C27" s="202"/>
      <c r="D27" s="202"/>
      <c r="E27" s="202"/>
      <c r="F27" s="202"/>
      <c r="G27" s="202"/>
      <c r="H27" s="202"/>
      <c r="I27" s="228"/>
      <c r="J27" s="228"/>
    </row>
    <row r="28" spans="1:10" ht="14.25">
      <c r="A28" s="202"/>
      <c r="B28" s="202"/>
      <c r="C28" s="202"/>
      <c r="D28" s="202"/>
      <c r="E28" s="202"/>
      <c r="F28" s="202"/>
      <c r="G28" s="202"/>
      <c r="H28" s="202"/>
      <c r="I28" s="228"/>
      <c r="J28" s="228"/>
    </row>
    <row r="29" spans="1:10" ht="14.25">
      <c r="A29" s="202"/>
      <c r="B29" s="202"/>
      <c r="C29" s="202"/>
      <c r="D29" s="202"/>
      <c r="E29" s="202"/>
      <c r="F29" s="202"/>
      <c r="G29" s="202"/>
      <c r="H29" s="202"/>
      <c r="I29" s="228"/>
      <c r="J29" s="228"/>
    </row>
    <row r="30" spans="1:10" ht="14.25">
      <c r="A30" s="202"/>
      <c r="B30" s="202"/>
      <c r="C30" s="202"/>
      <c r="D30" s="202"/>
      <c r="E30" s="202"/>
      <c r="F30" s="202"/>
      <c r="G30" s="202"/>
      <c r="H30" s="202"/>
      <c r="I30" s="228"/>
      <c r="J30" s="228"/>
    </row>
    <row r="31" spans="1:10" ht="14.25">
      <c r="A31" s="202"/>
      <c r="B31" s="202"/>
      <c r="C31" s="202"/>
      <c r="D31" s="202"/>
      <c r="E31" s="202"/>
      <c r="F31" s="202"/>
      <c r="G31" s="202"/>
      <c r="H31" s="202"/>
      <c r="I31" s="228"/>
      <c r="J31" s="228"/>
    </row>
    <row r="32" spans="1:10" ht="14.25">
      <c r="A32" s="202"/>
      <c r="B32" s="202"/>
      <c r="C32" s="202"/>
      <c r="D32" s="202"/>
      <c r="E32" s="202"/>
      <c r="F32" s="202"/>
      <c r="G32" s="202"/>
      <c r="H32" s="202"/>
      <c r="I32" s="228"/>
      <c r="J32" s="228"/>
    </row>
    <row r="33" spans="1:10" ht="14.25">
      <c r="A33" s="202"/>
      <c r="B33" s="202"/>
      <c r="C33" s="202"/>
      <c r="D33" s="202"/>
      <c r="E33" s="202"/>
      <c r="F33" s="202"/>
      <c r="G33" s="202"/>
      <c r="H33" s="202"/>
      <c r="I33" s="228"/>
      <c r="J33" s="228"/>
    </row>
    <row r="34" spans="1:10" ht="14.25">
      <c r="A34" s="202"/>
      <c r="B34" s="202"/>
      <c r="C34" s="202"/>
      <c r="D34" s="202"/>
      <c r="E34" s="202"/>
      <c r="F34" s="202"/>
      <c r="G34" s="202"/>
      <c r="H34" s="202"/>
      <c r="I34" s="228"/>
      <c r="J34" s="228"/>
    </row>
    <row r="35" spans="1:10" ht="14.25">
      <c r="A35" s="202"/>
      <c r="B35" s="202"/>
      <c r="C35" s="202"/>
      <c r="D35" s="202"/>
      <c r="E35" s="202"/>
      <c r="F35" s="202"/>
      <c r="G35" s="202"/>
      <c r="H35" s="202"/>
      <c r="I35" s="228"/>
      <c r="J35" s="228"/>
    </row>
  </sheetData>
  <sheetProtection password="C7F0" sheet="1" objects="1" scenarios="1" selectLockedCells="1"/>
  <mergeCells count="41">
    <mergeCell ref="F18:F19"/>
    <mergeCell ref="B6:C6"/>
    <mergeCell ref="B7:C7"/>
    <mergeCell ref="H18:H19"/>
    <mergeCell ref="A12:B15"/>
    <mergeCell ref="C12:C13"/>
    <mergeCell ref="D12:D13"/>
    <mergeCell ref="F12:F13"/>
    <mergeCell ref="H12:H13"/>
    <mergeCell ref="C14:C15"/>
    <mergeCell ref="A1:H1"/>
    <mergeCell ref="C22:C23"/>
    <mergeCell ref="D22:D23"/>
    <mergeCell ref="F22:F23"/>
    <mergeCell ref="H22:H23"/>
    <mergeCell ref="C20:C21"/>
    <mergeCell ref="F14:F15"/>
    <mergeCell ref="H14:H15"/>
    <mergeCell ref="F10:F11"/>
    <mergeCell ref="H10:H11"/>
    <mergeCell ref="F20:F21"/>
    <mergeCell ref="H20:H21"/>
    <mergeCell ref="A20:B23"/>
    <mergeCell ref="C8:C9"/>
    <mergeCell ref="D8:D9"/>
    <mergeCell ref="F8:F9"/>
    <mergeCell ref="A16:B19"/>
    <mergeCell ref="C16:C17"/>
    <mergeCell ref="D16:D17"/>
    <mergeCell ref="F16:F17"/>
    <mergeCell ref="D20:D21"/>
    <mergeCell ref="A8:B11"/>
    <mergeCell ref="C3:E3"/>
    <mergeCell ref="C4:E4"/>
    <mergeCell ref="C18:C19"/>
    <mergeCell ref="D18:D19"/>
    <mergeCell ref="D14:D15"/>
    <mergeCell ref="H8:H9"/>
    <mergeCell ref="C10:C11"/>
    <mergeCell ref="D10:D11"/>
    <mergeCell ref="H16:H17"/>
  </mergeCells>
  <printOptions/>
  <pageMargins left="0.75" right="0.75" top="1" bottom="1" header="0.4921259845" footer="0.4921259845"/>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AH72"/>
  <sheetViews>
    <sheetView zoomScale="70" zoomScaleNormal="70" zoomScalePageLayoutView="0" workbookViewId="0" topLeftCell="A1">
      <pane xSplit="4" ySplit="6" topLeftCell="E7" activePane="bottomRight" state="frozen"/>
      <selection pane="topLeft" activeCell="A1" sqref="A1:AB35"/>
      <selection pane="topRight" activeCell="A1" sqref="A1:AB35"/>
      <selection pane="bottomLeft" activeCell="A1" sqref="A1:AB35"/>
      <selection pane="bottomRight" activeCell="O64" sqref="O64"/>
    </sheetView>
  </sheetViews>
  <sheetFormatPr defaultColWidth="11.00390625" defaultRowHeight="14.25"/>
  <cols>
    <col min="1" max="1" width="6.25390625" style="116" customWidth="1"/>
    <col min="2" max="2" width="7.125" style="116" customWidth="1"/>
    <col min="3" max="3" width="22.50390625" style="116" customWidth="1"/>
    <col min="4" max="4" width="8.50390625" style="116" customWidth="1"/>
    <col min="5" max="5" width="7.50390625" style="117" customWidth="1"/>
    <col min="6" max="6" width="9.25390625" style="117" customWidth="1"/>
    <col min="7" max="7" width="7.875" style="117" customWidth="1"/>
    <col min="8" max="8" width="9.625" style="117" customWidth="1"/>
    <col min="9" max="9" width="7.25390625" style="117" customWidth="1"/>
    <col min="10" max="10" width="9.125" style="117" customWidth="1"/>
    <col min="11" max="11" width="7.875" style="116" bestFit="1" customWidth="1"/>
    <col min="12" max="12" width="9.625" style="169" customWidth="1"/>
    <col min="13" max="13" width="9.625" style="116" customWidth="1"/>
    <col min="14" max="14" width="6.875" style="117" customWidth="1"/>
    <col min="15" max="15" width="9.125" style="117" customWidth="1"/>
    <col min="16" max="16" width="7.50390625" style="116" customWidth="1"/>
    <col min="17" max="17" width="9.75390625" style="169" customWidth="1"/>
    <col min="18" max="18" width="9.75390625" style="116" customWidth="1"/>
    <col min="19" max="19" width="7.25390625" style="117" customWidth="1"/>
    <col min="20" max="20" width="9.25390625" style="117" customWidth="1"/>
    <col min="21" max="21" width="7.875" style="116" bestFit="1" customWidth="1"/>
    <col min="22" max="22" width="9.625" style="169" customWidth="1"/>
    <col min="23" max="23" width="9.625" style="116" customWidth="1"/>
    <col min="24" max="25" width="7.625" style="117" customWidth="1"/>
    <col min="26" max="26" width="7.875" style="116" bestFit="1" customWidth="1"/>
    <col min="27" max="27" width="9.625" style="169" customWidth="1"/>
    <col min="28" max="28" width="9.625" style="116" customWidth="1"/>
    <col min="29" max="16384" width="11.00390625" style="116" customWidth="1"/>
  </cols>
  <sheetData>
    <row r="1" spans="1:28" ht="42" customHeight="1">
      <c r="A1" s="267" t="s">
        <v>25</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9"/>
    </row>
    <row r="2" spans="1:28" ht="14.25">
      <c r="A2" s="181"/>
      <c r="B2" s="182"/>
      <c r="C2" s="182"/>
      <c r="D2" s="182"/>
      <c r="E2" s="182"/>
      <c r="F2" s="182"/>
      <c r="G2" s="183"/>
      <c r="H2" s="183"/>
      <c r="I2" s="182"/>
      <c r="J2" s="182"/>
      <c r="K2" s="182"/>
      <c r="L2" s="182"/>
      <c r="M2" s="182"/>
      <c r="N2" s="182"/>
      <c r="O2" s="182"/>
      <c r="P2" s="182"/>
      <c r="Q2" s="182"/>
      <c r="R2" s="182"/>
      <c r="S2" s="182"/>
      <c r="T2" s="182"/>
      <c r="U2" s="182"/>
      <c r="V2" s="182"/>
      <c r="W2" s="182"/>
      <c r="X2" s="182"/>
      <c r="Y2" s="182"/>
      <c r="Z2" s="182"/>
      <c r="AA2" s="182"/>
      <c r="AB2" s="184"/>
    </row>
    <row r="3" spans="1:28" s="119" customFormat="1" ht="20.25" customHeight="1">
      <c r="A3" s="185"/>
      <c r="B3" s="118"/>
      <c r="C3" s="205" t="s">
        <v>99</v>
      </c>
      <c r="D3" s="118"/>
      <c r="E3" s="263" t="s">
        <v>8</v>
      </c>
      <c r="F3" s="263"/>
      <c r="G3" s="263"/>
      <c r="H3" s="263"/>
      <c r="I3" s="263"/>
      <c r="J3" s="263"/>
      <c r="K3" s="263"/>
      <c r="L3" s="263"/>
      <c r="M3" s="263"/>
      <c r="N3" s="263"/>
      <c r="O3" s="263"/>
      <c r="P3" s="263"/>
      <c r="Q3" s="263"/>
      <c r="R3" s="263"/>
      <c r="S3" s="263"/>
      <c r="T3" s="263"/>
      <c r="U3" s="263"/>
      <c r="V3" s="263"/>
      <c r="W3" s="263"/>
      <c r="X3" s="263"/>
      <c r="Y3" s="263"/>
      <c r="Z3" s="263"/>
      <c r="AA3" s="263"/>
      <c r="AB3" s="264"/>
    </row>
    <row r="4" spans="1:28" s="121" customFormat="1" ht="20.25" customHeight="1">
      <c r="A4" s="186"/>
      <c r="B4" s="120"/>
      <c r="C4" s="204" t="s">
        <v>100</v>
      </c>
      <c r="D4" s="120"/>
      <c r="E4" s="276" t="s">
        <v>7</v>
      </c>
      <c r="F4" s="277"/>
      <c r="G4" s="277"/>
      <c r="H4" s="277"/>
      <c r="I4" s="276" t="s">
        <v>52</v>
      </c>
      <c r="J4" s="277"/>
      <c r="K4" s="277"/>
      <c r="L4" s="277"/>
      <c r="M4" s="278"/>
      <c r="N4" s="276" t="s">
        <v>83</v>
      </c>
      <c r="O4" s="277"/>
      <c r="P4" s="277"/>
      <c r="Q4" s="277"/>
      <c r="R4" s="278"/>
      <c r="S4" s="276" t="s">
        <v>84</v>
      </c>
      <c r="T4" s="277"/>
      <c r="U4" s="277"/>
      <c r="V4" s="277"/>
      <c r="W4" s="278"/>
      <c r="X4" s="276" t="s">
        <v>43</v>
      </c>
      <c r="Y4" s="277"/>
      <c r="Z4" s="277"/>
      <c r="AA4" s="277"/>
      <c r="AB4" s="291"/>
    </row>
    <row r="5" spans="1:28" s="121" customFormat="1" ht="16.5" customHeight="1">
      <c r="A5" s="186"/>
      <c r="B5" s="122"/>
      <c r="C5" s="292"/>
      <c r="D5" s="292"/>
      <c r="E5" s="123"/>
      <c r="F5" s="265" t="s">
        <v>42</v>
      </c>
      <c r="G5" s="265"/>
      <c r="H5" s="265" t="s">
        <v>77</v>
      </c>
      <c r="I5" s="123"/>
      <c r="J5" s="265" t="s">
        <v>42</v>
      </c>
      <c r="K5" s="265"/>
      <c r="L5" s="265" t="s">
        <v>77</v>
      </c>
      <c r="M5" s="289" t="s">
        <v>81</v>
      </c>
      <c r="N5" s="123"/>
      <c r="O5" s="265" t="s">
        <v>42</v>
      </c>
      <c r="P5" s="265"/>
      <c r="Q5" s="265" t="s">
        <v>77</v>
      </c>
      <c r="R5" s="289" t="s">
        <v>81</v>
      </c>
      <c r="S5" s="123"/>
      <c r="T5" s="265" t="s">
        <v>42</v>
      </c>
      <c r="U5" s="265"/>
      <c r="V5" s="265" t="s">
        <v>77</v>
      </c>
      <c r="W5" s="289" t="s">
        <v>81</v>
      </c>
      <c r="X5" s="123"/>
      <c r="Y5" s="265" t="s">
        <v>42</v>
      </c>
      <c r="Z5" s="265"/>
      <c r="AA5" s="265" t="s">
        <v>77</v>
      </c>
      <c r="AB5" s="287" t="s">
        <v>81</v>
      </c>
    </row>
    <row r="6" spans="1:28" s="121" customFormat="1" ht="16.5" customHeight="1" thickBot="1">
      <c r="A6" s="186"/>
      <c r="B6" s="124"/>
      <c r="C6" s="292"/>
      <c r="D6" s="292"/>
      <c r="E6" s="77" t="s">
        <v>0</v>
      </c>
      <c r="F6" s="266"/>
      <c r="G6" s="266"/>
      <c r="H6" s="266"/>
      <c r="I6" s="77" t="s">
        <v>0</v>
      </c>
      <c r="J6" s="265"/>
      <c r="K6" s="265"/>
      <c r="L6" s="266"/>
      <c r="M6" s="290"/>
      <c r="N6" s="77" t="s">
        <v>0</v>
      </c>
      <c r="O6" s="265"/>
      <c r="P6" s="265"/>
      <c r="Q6" s="266"/>
      <c r="R6" s="290"/>
      <c r="S6" s="77" t="s">
        <v>0</v>
      </c>
      <c r="T6" s="265"/>
      <c r="U6" s="265"/>
      <c r="V6" s="266"/>
      <c r="W6" s="290"/>
      <c r="X6" s="77" t="s">
        <v>0</v>
      </c>
      <c r="Y6" s="265"/>
      <c r="Z6" s="265"/>
      <c r="AA6" s="266"/>
      <c r="AB6" s="288"/>
    </row>
    <row r="7" spans="1:28" s="127" customFormat="1" ht="11.25">
      <c r="A7" s="279" t="s">
        <v>28</v>
      </c>
      <c r="B7" s="270" t="s">
        <v>26</v>
      </c>
      <c r="C7" s="271"/>
      <c r="D7" s="272"/>
      <c r="E7" s="45"/>
      <c r="F7" s="2"/>
      <c r="G7" s="125" t="s">
        <v>19</v>
      </c>
      <c r="H7" s="2"/>
      <c r="I7" s="54"/>
      <c r="J7" s="18"/>
      <c r="K7" s="125" t="s">
        <v>19</v>
      </c>
      <c r="L7" s="58"/>
      <c r="M7" s="129">
        <f aca="true" t="shared" si="0" ref="M7:M13">(L7-$H7)*(0.27*0.41+0.2*0.46+0.32*0.13)*-1</f>
        <v>0</v>
      </c>
      <c r="N7" s="54"/>
      <c r="O7" s="18"/>
      <c r="P7" s="125" t="s">
        <v>19</v>
      </c>
      <c r="Q7" s="58"/>
      <c r="R7" s="129">
        <f aca="true" t="shared" si="1" ref="R7:R13">(Q7-$H7)*(0.27*0.41+0.2*0.46+0.32*0.13)*-1</f>
        <v>0</v>
      </c>
      <c r="S7" s="45"/>
      <c r="T7" s="2"/>
      <c r="U7" s="125" t="s">
        <v>19</v>
      </c>
      <c r="V7" s="50"/>
      <c r="W7" s="129">
        <f aca="true" t="shared" si="2" ref="W7:W13">(V7-$H7)*(0.27*0.41+0.2*0.46+0.32*0.13)*-1</f>
        <v>0</v>
      </c>
      <c r="X7" s="45"/>
      <c r="Y7" s="2"/>
      <c r="Z7" s="125" t="s">
        <v>19</v>
      </c>
      <c r="AA7" s="50"/>
      <c r="AB7" s="129">
        <f aca="true" t="shared" si="3" ref="AB7:AB13">(AA7-$H7)*(0.27*0.41+0.2*0.46+0.32*0.13)*-1</f>
        <v>0</v>
      </c>
    </row>
    <row r="8" spans="1:28" s="127" customFormat="1" ht="14.25">
      <c r="A8" s="280"/>
      <c r="B8" s="270" t="s">
        <v>11</v>
      </c>
      <c r="C8" s="271"/>
      <c r="D8" s="272"/>
      <c r="E8" s="46"/>
      <c r="F8" s="1"/>
      <c r="G8" s="128" t="s">
        <v>29</v>
      </c>
      <c r="H8" s="1"/>
      <c r="I8" s="47"/>
      <c r="J8" s="3"/>
      <c r="K8" s="128" t="s">
        <v>29</v>
      </c>
      <c r="L8" s="11"/>
      <c r="M8" s="129">
        <f>(L8-$H8)*(0.27*0.41+0.2*0.46+0.32*0.13)*-1*0.75</f>
        <v>0</v>
      </c>
      <c r="N8" s="47"/>
      <c r="O8" s="3"/>
      <c r="P8" s="128" t="s">
        <v>29</v>
      </c>
      <c r="Q8" s="11"/>
      <c r="R8" s="129">
        <f>(Q8-$H8)*(0.27*0.41+0.2*0.46+0.32*0.13)*-1*0.75</f>
        <v>0</v>
      </c>
      <c r="S8" s="46"/>
      <c r="T8" s="1"/>
      <c r="U8" s="128" t="s">
        <v>29</v>
      </c>
      <c r="V8" s="51"/>
      <c r="W8" s="129">
        <f>(V8-$H8)*(0.27*0.41+0.2*0.46+0.32*0.13)*-1*0.75</f>
        <v>0</v>
      </c>
      <c r="X8" s="46"/>
      <c r="Y8" s="1"/>
      <c r="Z8" s="128" t="s">
        <v>29</v>
      </c>
      <c r="AA8" s="51"/>
      <c r="AB8" s="129">
        <f>(AA8-$H8)*(0.27*0.41+0.2*0.46+0.32*0.13)*-1*0.75</f>
        <v>0</v>
      </c>
    </row>
    <row r="9" spans="1:28" s="127" customFormat="1" ht="11.25">
      <c r="A9" s="280"/>
      <c r="B9" s="270" t="s">
        <v>45</v>
      </c>
      <c r="C9" s="271"/>
      <c r="D9" s="272"/>
      <c r="E9" s="46"/>
      <c r="F9" s="1"/>
      <c r="G9" s="128" t="s">
        <v>20</v>
      </c>
      <c r="H9" s="1"/>
      <c r="I9" s="47"/>
      <c r="J9" s="3"/>
      <c r="K9" s="128" t="s">
        <v>20</v>
      </c>
      <c r="L9" s="11"/>
      <c r="M9" s="129">
        <f t="shared" si="0"/>
        <v>0</v>
      </c>
      <c r="N9" s="47"/>
      <c r="O9" s="3"/>
      <c r="P9" s="128" t="s">
        <v>20</v>
      </c>
      <c r="Q9" s="11"/>
      <c r="R9" s="129">
        <f t="shared" si="1"/>
        <v>0</v>
      </c>
      <c r="S9" s="46"/>
      <c r="T9" s="1"/>
      <c r="U9" s="128" t="s">
        <v>20</v>
      </c>
      <c r="V9" s="51"/>
      <c r="W9" s="129">
        <f t="shared" si="2"/>
        <v>0</v>
      </c>
      <c r="X9" s="46"/>
      <c r="Y9" s="1"/>
      <c r="Z9" s="128" t="s">
        <v>20</v>
      </c>
      <c r="AA9" s="51"/>
      <c r="AB9" s="129">
        <f t="shared" si="3"/>
        <v>0</v>
      </c>
    </row>
    <row r="10" spans="1:28" s="127" customFormat="1" ht="14.25">
      <c r="A10" s="280"/>
      <c r="B10" s="270" t="s">
        <v>33</v>
      </c>
      <c r="C10" s="271"/>
      <c r="D10" s="272"/>
      <c r="E10" s="46"/>
      <c r="F10" s="1"/>
      <c r="G10" s="128" t="s">
        <v>29</v>
      </c>
      <c r="H10" s="1"/>
      <c r="I10" s="47"/>
      <c r="J10" s="3"/>
      <c r="K10" s="128" t="s">
        <v>29</v>
      </c>
      <c r="L10" s="11"/>
      <c r="M10" s="129">
        <f t="shared" si="0"/>
        <v>0</v>
      </c>
      <c r="N10" s="47"/>
      <c r="O10" s="3"/>
      <c r="P10" s="128" t="s">
        <v>29</v>
      </c>
      <c r="Q10" s="11"/>
      <c r="R10" s="129">
        <f t="shared" si="1"/>
        <v>0</v>
      </c>
      <c r="S10" s="46"/>
      <c r="T10" s="1"/>
      <c r="U10" s="128" t="s">
        <v>29</v>
      </c>
      <c r="V10" s="51"/>
      <c r="W10" s="129">
        <f t="shared" si="2"/>
        <v>0</v>
      </c>
      <c r="X10" s="46"/>
      <c r="Y10" s="1"/>
      <c r="Z10" s="128" t="s">
        <v>29</v>
      </c>
      <c r="AA10" s="51"/>
      <c r="AB10" s="129">
        <f t="shared" si="3"/>
        <v>0</v>
      </c>
    </row>
    <row r="11" spans="1:28" s="127" customFormat="1" ht="11.25">
      <c r="A11" s="280"/>
      <c r="B11" s="270" t="s">
        <v>9</v>
      </c>
      <c r="C11" s="271"/>
      <c r="D11" s="272"/>
      <c r="E11" s="46"/>
      <c r="F11" s="1"/>
      <c r="G11" s="128" t="s">
        <v>19</v>
      </c>
      <c r="H11" s="1"/>
      <c r="I11" s="47"/>
      <c r="J11" s="3"/>
      <c r="K11" s="128" t="s">
        <v>19</v>
      </c>
      <c r="L11" s="11"/>
      <c r="M11" s="129">
        <f t="shared" si="0"/>
        <v>0</v>
      </c>
      <c r="N11" s="47"/>
      <c r="O11" s="3"/>
      <c r="P11" s="128" t="s">
        <v>19</v>
      </c>
      <c r="Q11" s="11"/>
      <c r="R11" s="129">
        <f t="shared" si="1"/>
        <v>0</v>
      </c>
      <c r="S11" s="46"/>
      <c r="T11" s="1"/>
      <c r="U11" s="128" t="s">
        <v>19</v>
      </c>
      <c r="V11" s="51"/>
      <c r="W11" s="129">
        <f t="shared" si="2"/>
        <v>0</v>
      </c>
      <c r="X11" s="46"/>
      <c r="Y11" s="1"/>
      <c r="Z11" s="128" t="s">
        <v>19</v>
      </c>
      <c r="AA11" s="51"/>
      <c r="AB11" s="129">
        <f t="shared" si="3"/>
        <v>0</v>
      </c>
    </row>
    <row r="12" spans="1:28" s="127" customFormat="1" ht="11.25">
      <c r="A12" s="280"/>
      <c r="B12" s="270" t="s">
        <v>4</v>
      </c>
      <c r="C12" s="271"/>
      <c r="D12" s="272"/>
      <c r="E12" s="46"/>
      <c r="F12" s="1"/>
      <c r="G12" s="128" t="s">
        <v>19</v>
      </c>
      <c r="H12" s="1"/>
      <c r="I12" s="47"/>
      <c r="J12" s="3"/>
      <c r="K12" s="128" t="s">
        <v>19</v>
      </c>
      <c r="L12" s="11"/>
      <c r="M12" s="129">
        <f t="shared" si="0"/>
        <v>0</v>
      </c>
      <c r="N12" s="47"/>
      <c r="O12" s="3"/>
      <c r="P12" s="128" t="s">
        <v>19</v>
      </c>
      <c r="Q12" s="11"/>
      <c r="R12" s="129">
        <f t="shared" si="1"/>
        <v>0</v>
      </c>
      <c r="S12" s="46"/>
      <c r="T12" s="1"/>
      <c r="U12" s="128" t="s">
        <v>19</v>
      </c>
      <c r="V12" s="51"/>
      <c r="W12" s="129">
        <f t="shared" si="2"/>
        <v>0</v>
      </c>
      <c r="X12" s="46"/>
      <c r="Y12" s="1"/>
      <c r="Z12" s="128" t="s">
        <v>19</v>
      </c>
      <c r="AA12" s="51"/>
      <c r="AB12" s="129">
        <f t="shared" si="3"/>
        <v>0</v>
      </c>
    </row>
    <row r="13" spans="1:28" s="127" customFormat="1" ht="11.25">
      <c r="A13" s="280"/>
      <c r="B13" s="270" t="s">
        <v>13</v>
      </c>
      <c r="C13" s="271"/>
      <c r="D13" s="272"/>
      <c r="E13" s="46"/>
      <c r="F13" s="1"/>
      <c r="G13" s="128" t="s">
        <v>19</v>
      </c>
      <c r="H13" s="1"/>
      <c r="I13" s="47"/>
      <c r="J13" s="3"/>
      <c r="K13" s="128" t="s">
        <v>19</v>
      </c>
      <c r="L13" s="11"/>
      <c r="M13" s="129">
        <f t="shared" si="0"/>
        <v>0</v>
      </c>
      <c r="N13" s="47"/>
      <c r="O13" s="3"/>
      <c r="P13" s="128" t="s">
        <v>19</v>
      </c>
      <c r="Q13" s="11"/>
      <c r="R13" s="129">
        <f t="shared" si="1"/>
        <v>0</v>
      </c>
      <c r="S13" s="46"/>
      <c r="T13" s="1"/>
      <c r="U13" s="128" t="s">
        <v>19</v>
      </c>
      <c r="V13" s="51"/>
      <c r="W13" s="129">
        <f t="shared" si="2"/>
        <v>0</v>
      </c>
      <c r="X13" s="46"/>
      <c r="Y13" s="1"/>
      <c r="Z13" s="128" t="s">
        <v>19</v>
      </c>
      <c r="AA13" s="51"/>
      <c r="AB13" s="129">
        <f t="shared" si="3"/>
        <v>0</v>
      </c>
    </row>
    <row r="14" spans="1:28" s="138" customFormat="1" ht="6" customHeight="1">
      <c r="A14" s="280"/>
      <c r="B14" s="130"/>
      <c r="C14" s="130"/>
      <c r="D14" s="130"/>
      <c r="E14" s="137"/>
      <c r="F14" s="132"/>
      <c r="G14" s="133"/>
      <c r="H14" s="132"/>
      <c r="I14" s="137"/>
      <c r="J14" s="132"/>
      <c r="K14" s="132"/>
      <c r="L14" s="132"/>
      <c r="M14" s="136"/>
      <c r="N14" s="137"/>
      <c r="O14" s="132"/>
      <c r="P14" s="133"/>
      <c r="Q14" s="134"/>
      <c r="R14" s="136"/>
      <c r="S14" s="137"/>
      <c r="T14" s="132"/>
      <c r="U14" s="133"/>
      <c r="V14" s="134"/>
      <c r="W14" s="136"/>
      <c r="X14" s="137"/>
      <c r="Y14" s="132"/>
      <c r="Z14" s="133"/>
      <c r="AA14" s="134"/>
      <c r="AB14" s="136"/>
    </row>
    <row r="15" spans="1:28" s="127" customFormat="1" ht="23.25" customHeight="1">
      <c r="A15" s="280"/>
      <c r="B15" s="273" t="s">
        <v>31</v>
      </c>
      <c r="C15" s="274"/>
      <c r="D15" s="275"/>
      <c r="E15" s="46"/>
      <c r="F15" s="1"/>
      <c r="G15" s="128" t="s">
        <v>46</v>
      </c>
      <c r="H15" s="187"/>
      <c r="I15" s="47"/>
      <c r="J15" s="3"/>
      <c r="K15" s="128" t="s">
        <v>46</v>
      </c>
      <c r="L15" s="11"/>
      <c r="M15" s="129">
        <f>-ABS(L15*(0.27*0.41+0.2*0.46+0.32*0.13))</f>
        <v>0</v>
      </c>
      <c r="N15" s="47"/>
      <c r="O15" s="3"/>
      <c r="P15" s="128" t="s">
        <v>46</v>
      </c>
      <c r="Q15" s="11"/>
      <c r="R15" s="129">
        <f>-ABS(Q15*(0.27*0.41+0.2*0.46+0.32*0.13))</f>
        <v>0</v>
      </c>
      <c r="S15" s="46"/>
      <c r="T15" s="1"/>
      <c r="U15" s="128" t="s">
        <v>46</v>
      </c>
      <c r="V15" s="51"/>
      <c r="W15" s="129">
        <f>-ABS(V15*(0.27*0.41+0.2*0.46+0.32*0.13))</f>
        <v>0</v>
      </c>
      <c r="X15" s="46"/>
      <c r="Y15" s="1"/>
      <c r="Z15" s="128" t="s">
        <v>46</v>
      </c>
      <c r="AA15" s="51"/>
      <c r="AB15" s="129">
        <f>-ABS(AA15*(0.27*0.41+0.2*0.46+0.32*0.13))</f>
        <v>0</v>
      </c>
    </row>
    <row r="16" spans="1:28" s="127" customFormat="1" ht="23.25" customHeight="1">
      <c r="A16" s="280"/>
      <c r="B16" s="273" t="s">
        <v>32</v>
      </c>
      <c r="C16" s="274"/>
      <c r="D16" s="275"/>
      <c r="E16" s="188"/>
      <c r="F16" s="187"/>
      <c r="G16" s="189"/>
      <c r="H16" s="187"/>
      <c r="I16" s="47"/>
      <c r="J16" s="3"/>
      <c r="K16" s="145"/>
      <c r="L16" s="11"/>
      <c r="M16" s="129">
        <f>-ABS(L16*(0.27*0.41+0.2*0.46+0.32*0.13))</f>
        <v>0</v>
      </c>
      <c r="N16" s="47"/>
      <c r="O16" s="3"/>
      <c r="P16" s="145"/>
      <c r="Q16" s="11"/>
      <c r="R16" s="129">
        <f>-ABS(Q16*(0.27*0.41+0.2*0.46+0.32*0.13))</f>
        <v>0</v>
      </c>
      <c r="S16" s="46"/>
      <c r="T16" s="1"/>
      <c r="U16" s="145"/>
      <c r="V16" s="51"/>
      <c r="W16" s="129">
        <f>-ABS(V16*(0.27*0.41+0.2*0.46+0.32*0.13))</f>
        <v>0</v>
      </c>
      <c r="X16" s="46"/>
      <c r="Y16" s="1"/>
      <c r="Z16" s="145"/>
      <c r="AA16" s="51"/>
      <c r="AB16" s="129">
        <f>-ABS(AA16*(0.27*0.41+0.2*0.46+0.32*0.13))</f>
        <v>0</v>
      </c>
    </row>
    <row r="17" spans="1:28" s="127" customFormat="1" ht="12.75">
      <c r="A17" s="280"/>
      <c r="B17" s="273" t="s">
        <v>47</v>
      </c>
      <c r="C17" s="274"/>
      <c r="D17" s="275"/>
      <c r="E17" s="188"/>
      <c r="F17" s="187"/>
      <c r="G17" s="189"/>
      <c r="H17" s="187"/>
      <c r="I17" s="47"/>
      <c r="J17" s="3"/>
      <c r="K17" s="128" t="s">
        <v>46</v>
      </c>
      <c r="L17" s="11"/>
      <c r="M17" s="129">
        <f>L17*(0.27*0.24+0.2*0.26+0.32*0.07+0.15*0.22+0*0.21)</f>
        <v>0</v>
      </c>
      <c r="N17" s="47"/>
      <c r="O17" s="3"/>
      <c r="P17" s="128" t="s">
        <v>46</v>
      </c>
      <c r="Q17" s="11"/>
      <c r="R17" s="129">
        <f>Q17*(0.27*0.24+0.2*0.26+0.32*0.07+0.15*0.22+0*0.21)</f>
        <v>0</v>
      </c>
      <c r="S17" s="46"/>
      <c r="T17" s="1"/>
      <c r="U17" s="128" t="s">
        <v>46</v>
      </c>
      <c r="V17" s="51"/>
      <c r="W17" s="129">
        <f>V17*(0.27*0.24+0.2*0.26+0.32*0.07+0.15*0.22+0*0.21)</f>
        <v>0</v>
      </c>
      <c r="X17" s="46"/>
      <c r="Y17" s="1"/>
      <c r="Z17" s="128" t="s">
        <v>46</v>
      </c>
      <c r="AA17" s="51"/>
      <c r="AB17" s="129">
        <f>AA17*(0.27*0.24+0.2*0.26+0.32*0.07+0.15*0.22+0*0.21)</f>
        <v>0</v>
      </c>
    </row>
    <row r="18" spans="1:28" s="127" customFormat="1" ht="11.25">
      <c r="A18" s="281"/>
      <c r="B18" s="273" t="s">
        <v>48</v>
      </c>
      <c r="C18" s="274"/>
      <c r="D18" s="275"/>
      <c r="E18" s="188"/>
      <c r="F18" s="187"/>
      <c r="G18" s="189"/>
      <c r="H18" s="187"/>
      <c r="I18" s="47"/>
      <c r="J18" s="3"/>
      <c r="K18" s="145"/>
      <c r="L18" s="11"/>
      <c r="M18" s="129">
        <f>L18*(0.27*0.24+0.2*0.26+0.32*0.07+0.15*0.22+0*0.21)</f>
        <v>0</v>
      </c>
      <c r="N18" s="47"/>
      <c r="O18" s="3"/>
      <c r="P18" s="145"/>
      <c r="Q18" s="11"/>
      <c r="R18" s="129">
        <f>Q18*(0.27*0.24+0.2*0.26+0.32*0.07+0.15*0.22+0*0.21)</f>
        <v>0</v>
      </c>
      <c r="S18" s="46"/>
      <c r="T18" s="1"/>
      <c r="U18" s="145"/>
      <c r="V18" s="51"/>
      <c r="W18" s="129">
        <f>V18*(0.27*0.24+0.2*0.26+0.32*0.07+0.15*0.22+0*0.21)</f>
        <v>0</v>
      </c>
      <c r="X18" s="46"/>
      <c r="Y18" s="1"/>
      <c r="Z18" s="145"/>
      <c r="AA18" s="51"/>
      <c r="AB18" s="129">
        <f>AA18*(0.27*0.24+0.2*0.26+0.32*0.07+0.15*0.22+0*0.21)</f>
        <v>0</v>
      </c>
    </row>
    <row r="19" spans="1:28" s="152" customFormat="1" ht="19.5" customHeight="1">
      <c r="A19" s="190"/>
      <c r="B19" s="286"/>
      <c r="C19" s="286"/>
      <c r="D19" s="286"/>
      <c r="E19" s="153"/>
      <c r="F19" s="154"/>
      <c r="G19" s="155"/>
      <c r="H19" s="154"/>
      <c r="I19" s="153"/>
      <c r="J19" s="154"/>
      <c r="K19" s="155"/>
      <c r="L19" s="156"/>
      <c r="M19" s="158"/>
      <c r="N19" s="153"/>
      <c r="O19" s="154"/>
      <c r="P19" s="155"/>
      <c r="Q19" s="156"/>
      <c r="R19" s="158"/>
      <c r="S19" s="153"/>
      <c r="T19" s="154"/>
      <c r="U19" s="155"/>
      <c r="V19" s="156"/>
      <c r="W19" s="158"/>
      <c r="X19" s="153"/>
      <c r="Y19" s="154"/>
      <c r="Z19" s="155"/>
      <c r="AA19" s="156"/>
      <c r="AB19" s="158"/>
    </row>
    <row r="20" spans="1:34" s="127" customFormat="1" ht="12.75" customHeight="1">
      <c r="A20" s="279" t="s">
        <v>30</v>
      </c>
      <c r="B20" s="270" t="s">
        <v>26</v>
      </c>
      <c r="C20" s="271"/>
      <c r="D20" s="272"/>
      <c r="E20" s="47"/>
      <c r="F20" s="3"/>
      <c r="G20" s="128" t="s">
        <v>19</v>
      </c>
      <c r="H20" s="3"/>
      <c r="I20" s="47"/>
      <c r="J20" s="3"/>
      <c r="K20" s="128" t="s">
        <v>19</v>
      </c>
      <c r="L20" s="11"/>
      <c r="M20" s="129">
        <f aca="true" t="shared" si="4" ref="M20:M26">(L20-$H20)*(0.27*0.41+0.2*0.46+0.32*0.13)*-1</f>
        <v>0</v>
      </c>
      <c r="N20" s="47"/>
      <c r="O20" s="3"/>
      <c r="P20" s="128" t="s">
        <v>19</v>
      </c>
      <c r="Q20" s="11"/>
      <c r="R20" s="129">
        <f aca="true" t="shared" si="5" ref="R20:R26">(Q20-$H20)*(0.27*0.41+0.2*0.46+0.32*0.13)*-1</f>
        <v>0</v>
      </c>
      <c r="S20" s="47"/>
      <c r="T20" s="3"/>
      <c r="U20" s="128" t="s">
        <v>19</v>
      </c>
      <c r="V20" s="11"/>
      <c r="W20" s="129">
        <f aca="true" t="shared" si="6" ref="W20:W26">(V20-$H20)*(0.27*0.41+0.2*0.46+0.32*0.13)*-1</f>
        <v>0</v>
      </c>
      <c r="X20" s="47"/>
      <c r="Y20" s="3"/>
      <c r="Z20" s="128" t="s">
        <v>19</v>
      </c>
      <c r="AA20" s="11"/>
      <c r="AB20" s="129">
        <f aca="true" t="shared" si="7" ref="AB20:AB26">(AA20-$H20)*(0.27*0.41+0.2*0.46+0.32*0.13)*-1</f>
        <v>0</v>
      </c>
      <c r="AC20" s="138"/>
      <c r="AD20" s="138"/>
      <c r="AE20" s="191"/>
      <c r="AF20" s="191"/>
      <c r="AG20" s="138"/>
      <c r="AH20" s="138"/>
    </row>
    <row r="21" spans="1:34" s="127" customFormat="1" ht="14.25">
      <c r="A21" s="280"/>
      <c r="B21" s="270" t="s">
        <v>11</v>
      </c>
      <c r="C21" s="271"/>
      <c r="D21" s="272"/>
      <c r="E21" s="47"/>
      <c r="F21" s="3"/>
      <c r="G21" s="128" t="s">
        <v>29</v>
      </c>
      <c r="H21" s="3"/>
      <c r="I21" s="47"/>
      <c r="J21" s="3"/>
      <c r="K21" s="128" t="s">
        <v>29</v>
      </c>
      <c r="L21" s="11"/>
      <c r="M21" s="129">
        <f>(L21-$H21)*(0.27*0.41+0.2*0.46+0.32*0.13)*-1*0.75</f>
        <v>0</v>
      </c>
      <c r="N21" s="47"/>
      <c r="O21" s="3"/>
      <c r="P21" s="128" t="s">
        <v>29</v>
      </c>
      <c r="Q21" s="11"/>
      <c r="R21" s="129">
        <f>(Q21-$H21)*(0.27*0.41+0.2*0.46+0.32*0.13)*-1*0.75</f>
        <v>0</v>
      </c>
      <c r="S21" s="47"/>
      <c r="T21" s="3"/>
      <c r="U21" s="128" t="s">
        <v>29</v>
      </c>
      <c r="V21" s="11"/>
      <c r="W21" s="129">
        <f>(V21-$H21)*(0.27*0.41+0.2*0.46+0.32*0.13)*-1*0.75</f>
        <v>0</v>
      </c>
      <c r="X21" s="47"/>
      <c r="Y21" s="3"/>
      <c r="Z21" s="128" t="s">
        <v>29</v>
      </c>
      <c r="AA21" s="11"/>
      <c r="AB21" s="129">
        <f>(AA21-$H21)*(0.27*0.41+0.2*0.46+0.32*0.13)*-1*0.75</f>
        <v>0</v>
      </c>
      <c r="AC21" s="191"/>
      <c r="AD21" s="191"/>
      <c r="AE21" s="191"/>
      <c r="AF21" s="191"/>
      <c r="AG21" s="191"/>
      <c r="AH21" s="138"/>
    </row>
    <row r="22" spans="1:34" s="127" customFormat="1" ht="11.25">
      <c r="A22" s="280"/>
      <c r="B22" s="270" t="s">
        <v>27</v>
      </c>
      <c r="C22" s="271"/>
      <c r="D22" s="272"/>
      <c r="E22" s="47"/>
      <c r="F22" s="3"/>
      <c r="G22" s="128" t="s">
        <v>20</v>
      </c>
      <c r="H22" s="3"/>
      <c r="I22" s="47"/>
      <c r="J22" s="3"/>
      <c r="K22" s="128" t="s">
        <v>20</v>
      </c>
      <c r="L22" s="11"/>
      <c r="M22" s="129">
        <f t="shared" si="4"/>
        <v>0</v>
      </c>
      <c r="N22" s="47"/>
      <c r="O22" s="3"/>
      <c r="P22" s="128" t="s">
        <v>20</v>
      </c>
      <c r="Q22" s="11"/>
      <c r="R22" s="129">
        <f t="shared" si="5"/>
        <v>0</v>
      </c>
      <c r="S22" s="47"/>
      <c r="T22" s="3"/>
      <c r="U22" s="128" t="s">
        <v>20</v>
      </c>
      <c r="V22" s="11"/>
      <c r="W22" s="129">
        <f t="shared" si="6"/>
        <v>0</v>
      </c>
      <c r="X22" s="47"/>
      <c r="Y22" s="3"/>
      <c r="Z22" s="128" t="s">
        <v>20</v>
      </c>
      <c r="AA22" s="11"/>
      <c r="AB22" s="129">
        <f t="shared" si="7"/>
        <v>0</v>
      </c>
      <c r="AC22" s="192"/>
      <c r="AD22" s="192"/>
      <c r="AE22" s="191"/>
      <c r="AF22" s="191"/>
      <c r="AG22" s="192"/>
      <c r="AH22" s="138"/>
    </row>
    <row r="23" spans="1:34" s="127" customFormat="1" ht="14.25">
      <c r="A23" s="280"/>
      <c r="B23" s="270" t="s">
        <v>34</v>
      </c>
      <c r="C23" s="271"/>
      <c r="D23" s="272"/>
      <c r="E23" s="47"/>
      <c r="F23" s="3"/>
      <c r="G23" s="128" t="s">
        <v>29</v>
      </c>
      <c r="H23" s="3"/>
      <c r="I23" s="47"/>
      <c r="J23" s="3"/>
      <c r="K23" s="128" t="s">
        <v>29</v>
      </c>
      <c r="L23" s="11"/>
      <c r="M23" s="129">
        <f t="shared" si="4"/>
        <v>0</v>
      </c>
      <c r="N23" s="47"/>
      <c r="O23" s="3"/>
      <c r="P23" s="128" t="s">
        <v>29</v>
      </c>
      <c r="Q23" s="11"/>
      <c r="R23" s="129">
        <f t="shared" si="5"/>
        <v>0</v>
      </c>
      <c r="S23" s="47"/>
      <c r="T23" s="3"/>
      <c r="U23" s="128" t="s">
        <v>29</v>
      </c>
      <c r="V23" s="11"/>
      <c r="W23" s="129">
        <f t="shared" si="6"/>
        <v>0</v>
      </c>
      <c r="X23" s="47"/>
      <c r="Y23" s="3"/>
      <c r="Z23" s="128" t="s">
        <v>29</v>
      </c>
      <c r="AA23" s="11"/>
      <c r="AB23" s="129">
        <f t="shared" si="7"/>
        <v>0</v>
      </c>
      <c r="AC23" s="192"/>
      <c r="AD23" s="192"/>
      <c r="AE23" s="191"/>
      <c r="AF23" s="191"/>
      <c r="AG23" s="192"/>
      <c r="AH23" s="138"/>
    </row>
    <row r="24" spans="1:34" s="127" customFormat="1" ht="11.25">
      <c r="A24" s="280"/>
      <c r="B24" s="270" t="s">
        <v>9</v>
      </c>
      <c r="C24" s="271"/>
      <c r="D24" s="272"/>
      <c r="E24" s="47"/>
      <c r="F24" s="3"/>
      <c r="G24" s="128" t="s">
        <v>19</v>
      </c>
      <c r="H24" s="3"/>
      <c r="I24" s="47"/>
      <c r="J24" s="3"/>
      <c r="K24" s="128" t="s">
        <v>19</v>
      </c>
      <c r="L24" s="11"/>
      <c r="M24" s="129">
        <f t="shared" si="4"/>
        <v>0</v>
      </c>
      <c r="N24" s="47"/>
      <c r="O24" s="3"/>
      <c r="P24" s="128" t="s">
        <v>19</v>
      </c>
      <c r="Q24" s="11"/>
      <c r="R24" s="129">
        <f t="shared" si="5"/>
        <v>0</v>
      </c>
      <c r="S24" s="47"/>
      <c r="T24" s="3"/>
      <c r="U24" s="128" t="s">
        <v>19</v>
      </c>
      <c r="V24" s="11"/>
      <c r="W24" s="129">
        <f t="shared" si="6"/>
        <v>0</v>
      </c>
      <c r="X24" s="47"/>
      <c r="Y24" s="3"/>
      <c r="Z24" s="128" t="s">
        <v>19</v>
      </c>
      <c r="AA24" s="11"/>
      <c r="AB24" s="129">
        <f t="shared" si="7"/>
        <v>0</v>
      </c>
      <c r="AC24" s="192"/>
      <c r="AD24" s="192"/>
      <c r="AE24" s="191"/>
      <c r="AF24" s="191"/>
      <c r="AG24" s="192"/>
      <c r="AH24" s="138"/>
    </row>
    <row r="25" spans="1:34" s="127" customFormat="1" ht="11.25">
      <c r="A25" s="280"/>
      <c r="B25" s="270" t="s">
        <v>4</v>
      </c>
      <c r="C25" s="271"/>
      <c r="D25" s="272"/>
      <c r="E25" s="47"/>
      <c r="F25" s="3"/>
      <c r="G25" s="128" t="s">
        <v>19</v>
      </c>
      <c r="H25" s="3"/>
      <c r="I25" s="47"/>
      <c r="J25" s="3"/>
      <c r="K25" s="128" t="s">
        <v>19</v>
      </c>
      <c r="L25" s="11"/>
      <c r="M25" s="129">
        <f t="shared" si="4"/>
        <v>0</v>
      </c>
      <c r="N25" s="47"/>
      <c r="O25" s="3"/>
      <c r="P25" s="128" t="s">
        <v>19</v>
      </c>
      <c r="Q25" s="11"/>
      <c r="R25" s="129">
        <f t="shared" si="5"/>
        <v>0</v>
      </c>
      <c r="S25" s="47"/>
      <c r="T25" s="3"/>
      <c r="U25" s="128" t="s">
        <v>19</v>
      </c>
      <c r="V25" s="11"/>
      <c r="W25" s="129">
        <f t="shared" si="6"/>
        <v>0</v>
      </c>
      <c r="X25" s="47"/>
      <c r="Y25" s="3"/>
      <c r="Z25" s="128" t="s">
        <v>19</v>
      </c>
      <c r="AA25" s="11"/>
      <c r="AB25" s="129">
        <f t="shared" si="7"/>
        <v>0</v>
      </c>
      <c r="AC25" s="192"/>
      <c r="AD25" s="192"/>
      <c r="AE25" s="191"/>
      <c r="AF25" s="191"/>
      <c r="AG25" s="192"/>
      <c r="AH25" s="138"/>
    </row>
    <row r="26" spans="1:34" s="127" customFormat="1" ht="11.25">
      <c r="A26" s="280"/>
      <c r="B26" s="270" t="s">
        <v>13</v>
      </c>
      <c r="C26" s="271"/>
      <c r="D26" s="272"/>
      <c r="E26" s="47"/>
      <c r="F26" s="3"/>
      <c r="G26" s="128" t="s">
        <v>19</v>
      </c>
      <c r="H26" s="3"/>
      <c r="I26" s="47"/>
      <c r="J26" s="3"/>
      <c r="K26" s="128" t="s">
        <v>19</v>
      </c>
      <c r="L26" s="11"/>
      <c r="M26" s="129">
        <f t="shared" si="4"/>
        <v>0</v>
      </c>
      <c r="N26" s="47"/>
      <c r="O26" s="3"/>
      <c r="P26" s="128" t="s">
        <v>19</v>
      </c>
      <c r="Q26" s="11"/>
      <c r="R26" s="129">
        <f t="shared" si="5"/>
        <v>0</v>
      </c>
      <c r="S26" s="47"/>
      <c r="T26" s="3"/>
      <c r="U26" s="128" t="s">
        <v>19</v>
      </c>
      <c r="V26" s="11"/>
      <c r="W26" s="129">
        <f t="shared" si="6"/>
        <v>0</v>
      </c>
      <c r="X26" s="47"/>
      <c r="Y26" s="3"/>
      <c r="Z26" s="128" t="s">
        <v>19</v>
      </c>
      <c r="AA26" s="11"/>
      <c r="AB26" s="129">
        <f t="shared" si="7"/>
        <v>0</v>
      </c>
      <c r="AC26" s="192"/>
      <c r="AD26" s="192"/>
      <c r="AE26" s="191"/>
      <c r="AF26" s="192"/>
      <c r="AG26" s="192"/>
      <c r="AH26" s="138"/>
    </row>
    <row r="27" spans="1:33" s="138" customFormat="1" ht="6" customHeight="1">
      <c r="A27" s="280"/>
      <c r="B27" s="130"/>
      <c r="C27" s="130"/>
      <c r="D27" s="130"/>
      <c r="E27" s="130"/>
      <c r="F27" s="130"/>
      <c r="G27" s="133"/>
      <c r="H27" s="132"/>
      <c r="I27" s="137"/>
      <c r="J27" s="132"/>
      <c r="K27" s="133"/>
      <c r="L27" s="134"/>
      <c r="M27" s="136"/>
      <c r="N27" s="137"/>
      <c r="O27" s="132"/>
      <c r="P27" s="133"/>
      <c r="Q27" s="134"/>
      <c r="R27" s="136"/>
      <c r="S27" s="137"/>
      <c r="T27" s="132"/>
      <c r="U27" s="133"/>
      <c r="V27" s="134"/>
      <c r="W27" s="136"/>
      <c r="X27" s="137"/>
      <c r="Y27" s="132"/>
      <c r="Z27" s="133"/>
      <c r="AA27" s="134"/>
      <c r="AB27" s="136"/>
      <c r="AC27" s="192"/>
      <c r="AD27" s="192"/>
      <c r="AE27" s="191"/>
      <c r="AF27" s="192"/>
      <c r="AG27" s="192"/>
    </row>
    <row r="28" spans="1:34" s="127" customFormat="1" ht="23.25" customHeight="1">
      <c r="A28" s="280"/>
      <c r="B28" s="273" t="s">
        <v>31</v>
      </c>
      <c r="C28" s="274"/>
      <c r="D28" s="275"/>
      <c r="E28" s="47"/>
      <c r="F28" s="3"/>
      <c r="G28" s="128" t="s">
        <v>46</v>
      </c>
      <c r="H28" s="187"/>
      <c r="I28" s="47"/>
      <c r="J28" s="3"/>
      <c r="K28" s="128" t="s">
        <v>46</v>
      </c>
      <c r="L28" s="11"/>
      <c r="M28" s="129">
        <f>SQRT(L28*(0.27*0.41+0.2*0.46+0.32*0.13)*L28*(0.27*0.41+0.2*0.46+0.32*0.13))*-1</f>
        <v>0</v>
      </c>
      <c r="N28" s="47"/>
      <c r="O28" s="3"/>
      <c r="P28" s="128" t="s">
        <v>46</v>
      </c>
      <c r="Q28" s="11"/>
      <c r="R28" s="129">
        <f>SQRT(Q28*(0.27*0.41+0.2*0.46+0.32*0.13)*Q28*(0.27*0.41+0.2*0.46+0.32*0.13))*-1</f>
        <v>0</v>
      </c>
      <c r="S28" s="47"/>
      <c r="T28" s="3"/>
      <c r="U28" s="128" t="s">
        <v>46</v>
      </c>
      <c r="V28" s="11"/>
      <c r="W28" s="129">
        <f>SQRT(V28*(0.27*0.41+0.2*0.46+0.32*0.13)*V28*(0.27*0.41+0.2*0.46+0.32*0.13))*-1</f>
        <v>0</v>
      </c>
      <c r="X28" s="47"/>
      <c r="Y28" s="3"/>
      <c r="Z28" s="128" t="s">
        <v>46</v>
      </c>
      <c r="AA28" s="11"/>
      <c r="AB28" s="129">
        <f>SQRT(AA28*(0.27*0.41+0.2*0.46+0.32*0.13)*AA28*(0.27*0.41+0.2*0.46+0.32*0.13))*-1</f>
        <v>0</v>
      </c>
      <c r="AC28" s="192"/>
      <c r="AD28" s="192"/>
      <c r="AE28" s="191"/>
      <c r="AF28" s="192"/>
      <c r="AG28" s="192"/>
      <c r="AH28" s="138"/>
    </row>
    <row r="29" spans="1:34" s="127" customFormat="1" ht="23.25" customHeight="1">
      <c r="A29" s="280"/>
      <c r="B29" s="273" t="s">
        <v>32</v>
      </c>
      <c r="C29" s="274"/>
      <c r="D29" s="275"/>
      <c r="E29" s="188"/>
      <c r="F29" s="187"/>
      <c r="G29" s="189"/>
      <c r="H29" s="187"/>
      <c r="I29" s="47"/>
      <c r="J29" s="3"/>
      <c r="K29" s="145"/>
      <c r="L29" s="11"/>
      <c r="M29" s="129">
        <f>SQRT(L29*(0.27*0.41+0.2*0.46+0.32*0.13)*L29*(0.27*0.41+0.2*0.46+0.32*0.13))*-1</f>
        <v>0</v>
      </c>
      <c r="N29" s="47"/>
      <c r="O29" s="3"/>
      <c r="P29" s="145"/>
      <c r="Q29" s="11"/>
      <c r="R29" s="129">
        <f>SQRT(Q29*(0.27*0.41+0.2*0.46+0.32*0.13)*Q29*(0.27*0.41+0.2*0.46+0.32*0.13))*-1</f>
        <v>0</v>
      </c>
      <c r="S29" s="47"/>
      <c r="T29" s="3"/>
      <c r="U29" s="145"/>
      <c r="V29" s="11"/>
      <c r="W29" s="129">
        <f>SQRT(V29*(0.27*0.41+0.2*0.46+0.32*0.13)*V29*(0.27*0.41+0.2*0.46+0.32*0.13))*-1</f>
        <v>0</v>
      </c>
      <c r="X29" s="47"/>
      <c r="Y29" s="3"/>
      <c r="Z29" s="145"/>
      <c r="AA29" s="11"/>
      <c r="AB29" s="129">
        <f>SQRT(AA29*(0.27*0.41+0.2*0.46+0.32*0.13)*AA29*(0.27*0.41+0.2*0.46+0.32*0.13))*-1</f>
        <v>0</v>
      </c>
      <c r="AC29" s="192"/>
      <c r="AD29" s="192"/>
      <c r="AE29" s="191"/>
      <c r="AF29" s="192"/>
      <c r="AG29" s="192"/>
      <c r="AH29" s="138"/>
    </row>
    <row r="30" spans="1:34" s="127" customFormat="1" ht="12.75">
      <c r="A30" s="280"/>
      <c r="B30" s="274" t="s">
        <v>47</v>
      </c>
      <c r="C30" s="274"/>
      <c r="D30" s="275"/>
      <c r="E30" s="188"/>
      <c r="F30" s="187"/>
      <c r="G30" s="189"/>
      <c r="H30" s="187"/>
      <c r="I30" s="47"/>
      <c r="J30" s="3"/>
      <c r="K30" s="128" t="s">
        <v>46</v>
      </c>
      <c r="L30" s="11"/>
      <c r="M30" s="129">
        <f>L30*(0.27*0.24+0.2*0.26+0.32*0.07+0.15*0.22+0*0.21)</f>
        <v>0</v>
      </c>
      <c r="N30" s="47"/>
      <c r="O30" s="3"/>
      <c r="P30" s="128" t="s">
        <v>46</v>
      </c>
      <c r="Q30" s="11"/>
      <c r="R30" s="129">
        <f>Q30*(0.27*0.24+0.2*0.26+0.32*0.07+0.15*0.22+0*0.21)</f>
        <v>0</v>
      </c>
      <c r="S30" s="47"/>
      <c r="T30" s="3"/>
      <c r="U30" s="128" t="s">
        <v>46</v>
      </c>
      <c r="V30" s="11"/>
      <c r="W30" s="129">
        <f>V30*(0.27*0.24+0.2*0.26+0.32*0.07+0.15*0.22+0*0.21)</f>
        <v>0</v>
      </c>
      <c r="X30" s="47"/>
      <c r="Y30" s="3"/>
      <c r="Z30" s="128" t="s">
        <v>46</v>
      </c>
      <c r="AA30" s="11"/>
      <c r="AB30" s="129">
        <f>AA30*(0.27*0.24+0.2*0.26+0.32*0.07+0.15*0.22+0*0.21)</f>
        <v>0</v>
      </c>
      <c r="AC30" s="192"/>
      <c r="AD30" s="192"/>
      <c r="AE30" s="191"/>
      <c r="AF30" s="192"/>
      <c r="AG30" s="192"/>
      <c r="AH30" s="138"/>
    </row>
    <row r="31" spans="1:34" s="127" customFormat="1" ht="12" thickBot="1">
      <c r="A31" s="282"/>
      <c r="B31" s="283" t="s">
        <v>48</v>
      </c>
      <c r="C31" s="284"/>
      <c r="D31" s="285"/>
      <c r="E31" s="193"/>
      <c r="F31" s="194"/>
      <c r="G31" s="195"/>
      <c r="H31" s="194"/>
      <c r="I31" s="48"/>
      <c r="J31" s="49"/>
      <c r="K31" s="196"/>
      <c r="L31" s="53"/>
      <c r="M31" s="180">
        <f>L31*(0.27*0.24+0.2*0.26+0.32*0.07+0.15*0.22+0*0.21)</f>
        <v>0</v>
      </c>
      <c r="N31" s="48"/>
      <c r="O31" s="49"/>
      <c r="P31" s="196"/>
      <c r="Q31" s="53"/>
      <c r="R31" s="180">
        <f>Q31*(0.27*0.24+0.2*0.26+0.32*0.07+0.15*0.22+0*0.21)</f>
        <v>0</v>
      </c>
      <c r="S31" s="48"/>
      <c r="T31" s="49"/>
      <c r="U31" s="196"/>
      <c r="V31" s="53"/>
      <c r="W31" s="180">
        <f>V31*(0.27*0.24+0.2*0.26+0.32*0.07+0.15*0.22+0*0.21)</f>
        <v>0</v>
      </c>
      <c r="X31" s="48"/>
      <c r="Y31" s="49"/>
      <c r="Z31" s="196"/>
      <c r="AA31" s="53"/>
      <c r="AB31" s="180">
        <f>AA31*(0.27*0.24+0.2*0.26+0.32*0.07+0.15*0.22+0*0.21)</f>
        <v>0</v>
      </c>
      <c r="AC31" s="192"/>
      <c r="AD31" s="192"/>
      <c r="AE31" s="191"/>
      <c r="AF31" s="192"/>
      <c r="AG31" s="192"/>
      <c r="AH31" s="138"/>
    </row>
    <row r="32" spans="5:34" s="197" customFormat="1" ht="14.25">
      <c r="E32" s="198"/>
      <c r="F32" s="198"/>
      <c r="G32" s="198"/>
      <c r="H32" s="198"/>
      <c r="I32" s="198"/>
      <c r="J32" s="198"/>
      <c r="K32" s="199" t="s">
        <v>72</v>
      </c>
      <c r="L32" s="200"/>
      <c r="M32" s="201">
        <f>SUM(M7:M13,M15:M18,M20:M26,M28:M31)</f>
        <v>0</v>
      </c>
      <c r="N32" s="198"/>
      <c r="O32" s="198"/>
      <c r="P32" s="199" t="s">
        <v>72</v>
      </c>
      <c r="Q32" s="200"/>
      <c r="R32" s="201">
        <f>SUM(R7:R13,R15:R18,R20:R26,R28:R31)</f>
        <v>0</v>
      </c>
      <c r="S32" s="198"/>
      <c r="T32" s="198"/>
      <c r="U32" s="199" t="s">
        <v>72</v>
      </c>
      <c r="V32" s="200"/>
      <c r="W32" s="201">
        <f>SUM(W7:W13,W15:W18,W20:W26,W28:W31)</f>
        <v>0</v>
      </c>
      <c r="X32" s="198"/>
      <c r="Y32" s="198"/>
      <c r="Z32" s="199" t="s">
        <v>72</v>
      </c>
      <c r="AA32" s="200"/>
      <c r="AB32" s="201">
        <f>SUM(AB7:AB13,AB15:AB18,AB20:AB26,AB28:AB31)</f>
        <v>0</v>
      </c>
      <c r="AC32" s="202"/>
      <c r="AD32" s="202"/>
      <c r="AE32" s="202"/>
      <c r="AF32" s="202"/>
      <c r="AG32" s="202"/>
      <c r="AH32" s="202"/>
    </row>
    <row r="33" spans="5:27" s="197" customFormat="1" ht="13.5" thickBot="1">
      <c r="E33" s="198"/>
      <c r="F33" s="198"/>
      <c r="G33" s="198"/>
      <c r="H33" s="198"/>
      <c r="I33" s="198"/>
      <c r="J33" s="198"/>
      <c r="L33" s="203"/>
      <c r="N33" s="198"/>
      <c r="O33" s="198"/>
      <c r="Q33" s="203"/>
      <c r="S33" s="198"/>
      <c r="T33" s="198"/>
      <c r="V33" s="203"/>
      <c r="X33" s="198"/>
      <c r="Y33" s="198"/>
      <c r="AA33" s="203"/>
    </row>
    <row r="34" spans="1:27" s="197" customFormat="1" ht="57.75" customHeight="1" thickBot="1">
      <c r="A34" s="302" t="s">
        <v>101</v>
      </c>
      <c r="B34" s="303"/>
      <c r="C34" s="303"/>
      <c r="D34" s="304"/>
      <c r="E34" s="198"/>
      <c r="F34" s="198"/>
      <c r="G34" s="198"/>
      <c r="H34" s="198"/>
      <c r="I34" s="198"/>
      <c r="J34" s="198"/>
      <c r="L34" s="203"/>
      <c r="N34" s="198"/>
      <c r="O34" s="198"/>
      <c r="Q34" s="203"/>
      <c r="S34" s="198"/>
      <c r="T34" s="198"/>
      <c r="V34" s="203"/>
      <c r="X34" s="198"/>
      <c r="Y34" s="198"/>
      <c r="AA34" s="203"/>
    </row>
    <row r="35" spans="1:34" s="127" customFormat="1" ht="12.75" customHeight="1">
      <c r="A35" s="293" t="s">
        <v>78</v>
      </c>
      <c r="B35" s="295" t="s">
        <v>26</v>
      </c>
      <c r="C35" s="296"/>
      <c r="D35" s="297"/>
      <c r="E35" s="47"/>
      <c r="F35" s="3"/>
      <c r="G35" s="128" t="s">
        <v>19</v>
      </c>
      <c r="H35" s="3"/>
      <c r="I35" s="47"/>
      <c r="J35" s="3"/>
      <c r="K35" s="128" t="s">
        <v>19</v>
      </c>
      <c r="L35" s="11"/>
      <c r="M35" s="129">
        <f>(L35-$H35)*(0.27*0.41+0.2*0.46+0.32*0.13)*-1</f>
        <v>0</v>
      </c>
      <c r="N35" s="47"/>
      <c r="O35" s="3"/>
      <c r="P35" s="128" t="s">
        <v>19</v>
      </c>
      <c r="Q35" s="11"/>
      <c r="R35" s="129">
        <f>(Q35-$H35)*(0.27*0.41+0.2*0.46+0.32*0.13)*-1</f>
        <v>0</v>
      </c>
      <c r="S35" s="47"/>
      <c r="T35" s="3"/>
      <c r="U35" s="128" t="s">
        <v>19</v>
      </c>
      <c r="V35" s="11"/>
      <c r="W35" s="129">
        <f>(V35-$H35)*(0.27*0.41+0.2*0.46+0.32*0.13)*-1</f>
        <v>0</v>
      </c>
      <c r="X35" s="47"/>
      <c r="Y35" s="3"/>
      <c r="Z35" s="128" t="s">
        <v>19</v>
      </c>
      <c r="AA35" s="11"/>
      <c r="AB35" s="129">
        <f>(AA35-$H35)*(0.27*0.41+0.2*0.46+0.32*0.13)*-1</f>
        <v>0</v>
      </c>
      <c r="AC35" s="138"/>
      <c r="AD35" s="138"/>
      <c r="AE35" s="191"/>
      <c r="AF35" s="191"/>
      <c r="AG35" s="138"/>
      <c r="AH35" s="138"/>
    </row>
    <row r="36" spans="1:34" s="127" customFormat="1" ht="14.25">
      <c r="A36" s="293"/>
      <c r="B36" s="270" t="s">
        <v>11</v>
      </c>
      <c r="C36" s="271"/>
      <c r="D36" s="272"/>
      <c r="E36" s="47"/>
      <c r="F36" s="3"/>
      <c r="G36" s="128" t="s">
        <v>29</v>
      </c>
      <c r="H36" s="3"/>
      <c r="I36" s="47"/>
      <c r="J36" s="3"/>
      <c r="K36" s="128" t="s">
        <v>29</v>
      </c>
      <c r="L36" s="11"/>
      <c r="M36" s="129">
        <f>(L36-$H36)*(0.27*0.41+0.2*0.46+0.32*0.13)*-1*0.75</f>
        <v>0</v>
      </c>
      <c r="N36" s="47"/>
      <c r="O36" s="3"/>
      <c r="P36" s="128" t="s">
        <v>29</v>
      </c>
      <c r="Q36" s="11"/>
      <c r="R36" s="129">
        <f>(Q36-$H36)*(0.27*0.41+0.2*0.46+0.32*0.13)*-1*0.75</f>
        <v>0</v>
      </c>
      <c r="S36" s="47"/>
      <c r="T36" s="3"/>
      <c r="U36" s="128" t="s">
        <v>29</v>
      </c>
      <c r="V36" s="11"/>
      <c r="W36" s="129">
        <f>(V36-$H36)*(0.27*0.41+0.2*0.46+0.32*0.13)*-1*0.75</f>
        <v>0</v>
      </c>
      <c r="X36" s="47"/>
      <c r="Y36" s="3"/>
      <c r="Z36" s="128" t="s">
        <v>29</v>
      </c>
      <c r="AA36" s="11"/>
      <c r="AB36" s="129">
        <f>(AA36-$H36)*(0.27*0.41+0.2*0.46+0.32*0.13)*-1*0.75</f>
        <v>0</v>
      </c>
      <c r="AC36" s="191"/>
      <c r="AD36" s="191"/>
      <c r="AE36" s="191"/>
      <c r="AF36" s="191"/>
      <c r="AG36" s="191"/>
      <c r="AH36" s="138"/>
    </row>
    <row r="37" spans="1:34" s="127" customFormat="1" ht="11.25">
      <c r="A37" s="293"/>
      <c r="B37" s="270" t="s">
        <v>27</v>
      </c>
      <c r="C37" s="271"/>
      <c r="D37" s="272"/>
      <c r="E37" s="47"/>
      <c r="F37" s="3"/>
      <c r="G37" s="128" t="s">
        <v>20</v>
      </c>
      <c r="H37" s="3"/>
      <c r="I37" s="47"/>
      <c r="J37" s="3"/>
      <c r="K37" s="128" t="s">
        <v>20</v>
      </c>
      <c r="L37" s="11"/>
      <c r="M37" s="129">
        <f>(L37-$H37)*(0.27*0.41+0.2*0.46+0.32*0.13)*-1</f>
        <v>0</v>
      </c>
      <c r="N37" s="47"/>
      <c r="O37" s="3"/>
      <c r="P37" s="128" t="s">
        <v>20</v>
      </c>
      <c r="Q37" s="11"/>
      <c r="R37" s="129">
        <f>(Q37-$H37)*(0.27*0.41+0.2*0.46+0.32*0.13)*-1</f>
        <v>0</v>
      </c>
      <c r="S37" s="47"/>
      <c r="T37" s="3"/>
      <c r="U37" s="128" t="s">
        <v>20</v>
      </c>
      <c r="V37" s="11"/>
      <c r="W37" s="129">
        <f>(V37-$H37)*(0.27*0.41+0.2*0.46+0.32*0.13)*-1</f>
        <v>0</v>
      </c>
      <c r="X37" s="47"/>
      <c r="Y37" s="3"/>
      <c r="Z37" s="128" t="s">
        <v>20</v>
      </c>
      <c r="AA37" s="11"/>
      <c r="AB37" s="129">
        <f>(AA37-$H37)*(0.27*0.41+0.2*0.46+0.32*0.13)*-1</f>
        <v>0</v>
      </c>
      <c r="AC37" s="192"/>
      <c r="AD37" s="192"/>
      <c r="AE37" s="191"/>
      <c r="AF37" s="191"/>
      <c r="AG37" s="192"/>
      <c r="AH37" s="138"/>
    </row>
    <row r="38" spans="1:34" s="127" customFormat="1" ht="14.25">
      <c r="A38" s="293"/>
      <c r="B38" s="270" t="s">
        <v>34</v>
      </c>
      <c r="C38" s="271"/>
      <c r="D38" s="272"/>
      <c r="E38" s="47"/>
      <c r="F38" s="3"/>
      <c r="G38" s="128" t="s">
        <v>29</v>
      </c>
      <c r="H38" s="3"/>
      <c r="I38" s="47"/>
      <c r="J38" s="3"/>
      <c r="K38" s="128" t="s">
        <v>29</v>
      </c>
      <c r="L38" s="11"/>
      <c r="M38" s="129">
        <f>(L38-$H38)*(0.27*0.41+0.2*0.46+0.32*0.13)*-1</f>
        <v>0</v>
      </c>
      <c r="N38" s="47"/>
      <c r="O38" s="3"/>
      <c r="P38" s="128" t="s">
        <v>29</v>
      </c>
      <c r="Q38" s="11"/>
      <c r="R38" s="129">
        <f>(Q38-$H38)*(0.27*0.41+0.2*0.46+0.32*0.13)*-1</f>
        <v>0</v>
      </c>
      <c r="S38" s="47"/>
      <c r="T38" s="3"/>
      <c r="U38" s="128" t="s">
        <v>29</v>
      </c>
      <c r="V38" s="11"/>
      <c r="W38" s="129">
        <f>(V38-$H38)*(0.27*0.41+0.2*0.46+0.32*0.13)*-1</f>
        <v>0</v>
      </c>
      <c r="X38" s="47"/>
      <c r="Y38" s="3"/>
      <c r="Z38" s="128" t="s">
        <v>29</v>
      </c>
      <c r="AA38" s="11"/>
      <c r="AB38" s="129">
        <f>(AA38-$H38)*(0.27*0.41+0.2*0.46+0.32*0.13)*-1</f>
        <v>0</v>
      </c>
      <c r="AC38" s="192"/>
      <c r="AD38" s="192"/>
      <c r="AE38" s="191"/>
      <c r="AF38" s="191"/>
      <c r="AG38" s="192"/>
      <c r="AH38" s="138"/>
    </row>
    <row r="39" spans="1:34" s="127" customFormat="1" ht="11.25">
      <c r="A39" s="293"/>
      <c r="B39" s="270" t="s">
        <v>9</v>
      </c>
      <c r="C39" s="271"/>
      <c r="D39" s="272"/>
      <c r="E39" s="47"/>
      <c r="F39" s="3"/>
      <c r="G39" s="128" t="s">
        <v>19</v>
      </c>
      <c r="H39" s="3"/>
      <c r="I39" s="47"/>
      <c r="J39" s="3"/>
      <c r="K39" s="128" t="s">
        <v>19</v>
      </c>
      <c r="L39" s="11"/>
      <c r="M39" s="129">
        <f>(L39-$H39)*(0.27*0.41+0.2*0.46+0.32*0.13)*-1</f>
        <v>0</v>
      </c>
      <c r="N39" s="47"/>
      <c r="O39" s="3"/>
      <c r="P39" s="128" t="s">
        <v>19</v>
      </c>
      <c r="Q39" s="11"/>
      <c r="R39" s="129">
        <f>(Q39-$H39)*(0.27*0.41+0.2*0.46+0.32*0.13)*-1</f>
        <v>0</v>
      </c>
      <c r="S39" s="47"/>
      <c r="T39" s="3"/>
      <c r="U39" s="128" t="s">
        <v>19</v>
      </c>
      <c r="V39" s="11"/>
      <c r="W39" s="129">
        <f>(V39-$H39)*(0.27*0.41+0.2*0.46+0.32*0.13)*-1</f>
        <v>0</v>
      </c>
      <c r="X39" s="47"/>
      <c r="Y39" s="3"/>
      <c r="Z39" s="128" t="s">
        <v>19</v>
      </c>
      <c r="AA39" s="11"/>
      <c r="AB39" s="129">
        <f>(AA39-$H39)*(0.27*0.41+0.2*0.46+0.32*0.13)*-1</f>
        <v>0</v>
      </c>
      <c r="AC39" s="192"/>
      <c r="AD39" s="192"/>
      <c r="AE39" s="191"/>
      <c r="AF39" s="191"/>
      <c r="AG39" s="192"/>
      <c r="AH39" s="138"/>
    </row>
    <row r="40" spans="1:34" s="127" customFormat="1" ht="11.25">
      <c r="A40" s="293"/>
      <c r="B40" s="270" t="s">
        <v>4</v>
      </c>
      <c r="C40" s="271"/>
      <c r="D40" s="272"/>
      <c r="E40" s="47"/>
      <c r="F40" s="3"/>
      <c r="G40" s="128" t="s">
        <v>19</v>
      </c>
      <c r="H40" s="3"/>
      <c r="I40" s="47"/>
      <c r="J40" s="3"/>
      <c r="K40" s="128" t="s">
        <v>19</v>
      </c>
      <c r="L40" s="11"/>
      <c r="M40" s="129">
        <f>(L40-$H40)*(0.27*0.41+0.2*0.46+0.32*0.13)*-1</f>
        <v>0</v>
      </c>
      <c r="N40" s="47"/>
      <c r="O40" s="3"/>
      <c r="P40" s="128" t="s">
        <v>19</v>
      </c>
      <c r="Q40" s="11"/>
      <c r="R40" s="129">
        <f>(Q40-$H40)*(0.27*0.41+0.2*0.46+0.32*0.13)*-1</f>
        <v>0</v>
      </c>
      <c r="S40" s="47"/>
      <c r="T40" s="3"/>
      <c r="U40" s="128" t="s">
        <v>19</v>
      </c>
      <c r="V40" s="11"/>
      <c r="W40" s="129">
        <f>(V40-$H40)*(0.27*0.41+0.2*0.46+0.32*0.13)*-1</f>
        <v>0</v>
      </c>
      <c r="X40" s="47"/>
      <c r="Y40" s="3"/>
      <c r="Z40" s="128" t="s">
        <v>19</v>
      </c>
      <c r="AA40" s="11"/>
      <c r="AB40" s="129">
        <f>(AA40-$H40)*(0.27*0.41+0.2*0.46+0.32*0.13)*-1</f>
        <v>0</v>
      </c>
      <c r="AC40" s="192"/>
      <c r="AD40" s="192"/>
      <c r="AE40" s="191"/>
      <c r="AF40" s="191"/>
      <c r="AG40" s="192"/>
      <c r="AH40" s="138"/>
    </row>
    <row r="41" spans="1:34" s="127" customFormat="1" ht="11.25">
      <c r="A41" s="293"/>
      <c r="B41" s="270" t="s">
        <v>13</v>
      </c>
      <c r="C41" s="271"/>
      <c r="D41" s="272"/>
      <c r="E41" s="47"/>
      <c r="F41" s="3"/>
      <c r="G41" s="128" t="s">
        <v>19</v>
      </c>
      <c r="H41" s="3"/>
      <c r="I41" s="47"/>
      <c r="J41" s="3"/>
      <c r="K41" s="128" t="s">
        <v>19</v>
      </c>
      <c r="L41" s="11"/>
      <c r="M41" s="129">
        <f>(L41-$H41)*(0.27*0.41+0.2*0.46+0.32*0.13)*-1</f>
        <v>0</v>
      </c>
      <c r="N41" s="47"/>
      <c r="O41" s="3"/>
      <c r="P41" s="128" t="s">
        <v>19</v>
      </c>
      <c r="Q41" s="11"/>
      <c r="R41" s="129">
        <f>(Q41-$H41)*(0.27*0.41+0.2*0.46+0.32*0.13)*-1</f>
        <v>0</v>
      </c>
      <c r="S41" s="47"/>
      <c r="T41" s="3"/>
      <c r="U41" s="128" t="s">
        <v>19</v>
      </c>
      <c r="V41" s="11"/>
      <c r="W41" s="129">
        <f>(V41-$H41)*(0.27*0.41+0.2*0.46+0.32*0.13)*-1</f>
        <v>0</v>
      </c>
      <c r="X41" s="47"/>
      <c r="Y41" s="3"/>
      <c r="Z41" s="128" t="s">
        <v>19</v>
      </c>
      <c r="AA41" s="11"/>
      <c r="AB41" s="129">
        <f>(AA41-$H41)*(0.27*0.41+0.2*0.46+0.32*0.13)*-1</f>
        <v>0</v>
      </c>
      <c r="AC41" s="192"/>
      <c r="AD41" s="192"/>
      <c r="AE41" s="191"/>
      <c r="AF41" s="192"/>
      <c r="AG41" s="192"/>
      <c r="AH41" s="138"/>
    </row>
    <row r="42" spans="1:33" s="138" customFormat="1" ht="6" customHeight="1">
      <c r="A42" s="293"/>
      <c r="B42" s="130"/>
      <c r="C42" s="130"/>
      <c r="D42" s="130"/>
      <c r="E42" s="131"/>
      <c r="F42" s="132"/>
      <c r="G42" s="133"/>
      <c r="H42" s="132"/>
      <c r="I42" s="137"/>
      <c r="J42" s="132"/>
      <c r="K42" s="133"/>
      <c r="L42" s="52"/>
      <c r="M42" s="136"/>
      <c r="N42" s="137"/>
      <c r="O42" s="132"/>
      <c r="P42" s="133"/>
      <c r="Q42" s="134"/>
      <c r="R42" s="136"/>
      <c r="S42" s="137"/>
      <c r="T42" s="132"/>
      <c r="U42" s="133"/>
      <c r="V42" s="134"/>
      <c r="W42" s="136"/>
      <c r="X42" s="137"/>
      <c r="Y42" s="132"/>
      <c r="Z42" s="133"/>
      <c r="AA42" s="134"/>
      <c r="AB42" s="136"/>
      <c r="AC42" s="192"/>
      <c r="AD42" s="192"/>
      <c r="AE42" s="191"/>
      <c r="AF42" s="192"/>
      <c r="AG42" s="192"/>
    </row>
    <row r="43" spans="1:34" s="127" customFormat="1" ht="23.25" customHeight="1">
      <c r="A43" s="293"/>
      <c r="B43" s="273" t="s">
        <v>31</v>
      </c>
      <c r="C43" s="274"/>
      <c r="D43" s="275"/>
      <c r="E43" s="12"/>
      <c r="F43" s="3"/>
      <c r="G43" s="128" t="s">
        <v>46</v>
      </c>
      <c r="H43" s="187"/>
      <c r="I43" s="47"/>
      <c r="J43" s="3"/>
      <c r="K43" s="128" t="s">
        <v>46</v>
      </c>
      <c r="L43" s="11"/>
      <c r="M43" s="129">
        <f>SQRT(L43*(0.27*0.41+0.2*0.46+0.32*0.13)*L43*(0.27*0.41+0.2*0.46+0.32*0.13))*-1</f>
        <v>0</v>
      </c>
      <c r="N43" s="47"/>
      <c r="O43" s="3"/>
      <c r="P43" s="128" t="s">
        <v>46</v>
      </c>
      <c r="Q43" s="11"/>
      <c r="R43" s="129">
        <f>SQRT(Q43*(0.27*0.41+0.2*0.46+0.32*0.13)*Q43*(0.27*0.41+0.2*0.46+0.32*0.13))*-1</f>
        <v>0</v>
      </c>
      <c r="S43" s="47"/>
      <c r="T43" s="3"/>
      <c r="U43" s="128" t="s">
        <v>46</v>
      </c>
      <c r="V43" s="11"/>
      <c r="W43" s="129">
        <f>SQRT(V43*(0.27*0.41+0.2*0.46+0.32*0.13)*V43*(0.27*0.41+0.2*0.46+0.32*0.13))*-1</f>
        <v>0</v>
      </c>
      <c r="X43" s="47"/>
      <c r="Y43" s="3"/>
      <c r="Z43" s="128" t="s">
        <v>46</v>
      </c>
      <c r="AA43" s="11"/>
      <c r="AB43" s="129">
        <f>SQRT(AA43*(0.27*0.41+0.2*0.46+0.32*0.13)*AA43*(0.27*0.41+0.2*0.46+0.32*0.13))*-1</f>
        <v>0</v>
      </c>
      <c r="AC43" s="192"/>
      <c r="AD43" s="192"/>
      <c r="AE43" s="191"/>
      <c r="AF43" s="192"/>
      <c r="AG43" s="192"/>
      <c r="AH43" s="138"/>
    </row>
    <row r="44" spans="1:34" s="127" customFormat="1" ht="23.25" customHeight="1">
      <c r="A44" s="293"/>
      <c r="B44" s="273" t="s">
        <v>32</v>
      </c>
      <c r="C44" s="274"/>
      <c r="D44" s="275"/>
      <c r="E44" s="188"/>
      <c r="F44" s="187"/>
      <c r="G44" s="189"/>
      <c r="H44" s="187"/>
      <c r="I44" s="47"/>
      <c r="J44" s="3"/>
      <c r="K44" s="145"/>
      <c r="L44" s="11"/>
      <c r="M44" s="129">
        <f>SQRT(L44*(0.27*0.41+0.2*0.46+0.32*0.13)*L44*(0.27*0.41+0.2*0.46+0.32*0.13))*-1</f>
        <v>0</v>
      </c>
      <c r="N44" s="47"/>
      <c r="O44" s="3"/>
      <c r="P44" s="145"/>
      <c r="Q44" s="11"/>
      <c r="R44" s="129">
        <f>SQRT(Q44*(0.27*0.41+0.2*0.46+0.32*0.13)*Q44*(0.27*0.41+0.2*0.46+0.32*0.13))*-1</f>
        <v>0</v>
      </c>
      <c r="S44" s="47"/>
      <c r="T44" s="3"/>
      <c r="U44" s="145"/>
      <c r="V44" s="11"/>
      <c r="W44" s="129">
        <f>SQRT(V44*(0.27*0.41+0.2*0.46+0.32*0.13)*V44*(0.27*0.41+0.2*0.46+0.32*0.13))*-1</f>
        <v>0</v>
      </c>
      <c r="X44" s="47"/>
      <c r="Y44" s="3"/>
      <c r="Z44" s="145"/>
      <c r="AA44" s="11"/>
      <c r="AB44" s="129">
        <f>SQRT(AA44*(0.27*0.41+0.2*0.46+0.32*0.13)*AA44*(0.27*0.41+0.2*0.46+0.32*0.13))*-1</f>
        <v>0</v>
      </c>
      <c r="AC44" s="192"/>
      <c r="AD44" s="192"/>
      <c r="AE44" s="191"/>
      <c r="AF44" s="192"/>
      <c r="AG44" s="192"/>
      <c r="AH44" s="138"/>
    </row>
    <row r="45" spans="1:34" s="127" customFormat="1" ht="12.75">
      <c r="A45" s="293"/>
      <c r="B45" s="274" t="s">
        <v>47</v>
      </c>
      <c r="C45" s="274"/>
      <c r="D45" s="275"/>
      <c r="E45" s="188"/>
      <c r="F45" s="187"/>
      <c r="G45" s="189"/>
      <c r="H45" s="187"/>
      <c r="I45" s="47"/>
      <c r="J45" s="3"/>
      <c r="K45" s="128" t="s">
        <v>46</v>
      </c>
      <c r="L45" s="11"/>
      <c r="M45" s="129">
        <f>L45*(0.27*0.24+0.2*0.26+0.32*0.07+0.15*0.22+0*0.21)</f>
        <v>0</v>
      </c>
      <c r="N45" s="47"/>
      <c r="O45" s="3"/>
      <c r="P45" s="128" t="s">
        <v>46</v>
      </c>
      <c r="Q45" s="11"/>
      <c r="R45" s="129">
        <f>Q45*(0.27*0.24+0.2*0.26+0.32*0.07+0.15*0.22+0*0.21)</f>
        <v>0</v>
      </c>
      <c r="S45" s="47"/>
      <c r="T45" s="3"/>
      <c r="U45" s="128" t="s">
        <v>46</v>
      </c>
      <c r="V45" s="11"/>
      <c r="W45" s="129">
        <f>V45*(0.27*0.24+0.2*0.26+0.32*0.07+0.15*0.22+0*0.21)</f>
        <v>0</v>
      </c>
      <c r="X45" s="47"/>
      <c r="Y45" s="3"/>
      <c r="Z45" s="128" t="s">
        <v>46</v>
      </c>
      <c r="AA45" s="11"/>
      <c r="AB45" s="129">
        <f>AA45*(0.27*0.24+0.2*0.26+0.32*0.07+0.15*0.22+0*0.21)</f>
        <v>0</v>
      </c>
      <c r="AC45" s="192"/>
      <c r="AD45" s="192"/>
      <c r="AE45" s="191"/>
      <c r="AF45" s="192"/>
      <c r="AG45" s="192"/>
      <c r="AH45" s="138"/>
    </row>
    <row r="46" spans="1:34" s="127" customFormat="1" ht="12" thickBot="1">
      <c r="A46" s="294"/>
      <c r="B46" s="298" t="s">
        <v>48</v>
      </c>
      <c r="C46" s="299"/>
      <c r="D46" s="300"/>
      <c r="E46" s="193"/>
      <c r="F46" s="194"/>
      <c r="G46" s="195"/>
      <c r="H46" s="194"/>
      <c r="I46" s="48"/>
      <c r="J46" s="49"/>
      <c r="K46" s="196"/>
      <c r="L46" s="53"/>
      <c r="M46" s="129">
        <f>L46*(0.27*0.24+0.2*0.26+0.32*0.07+0.15*0.22+0*0.21)</f>
        <v>0</v>
      </c>
      <c r="N46" s="48"/>
      <c r="O46" s="49"/>
      <c r="P46" s="196"/>
      <c r="Q46" s="53"/>
      <c r="R46" s="129">
        <f>Q46*(0.27*0.24+0.2*0.26+0.32*0.07+0.15*0.22+0*0.21)</f>
        <v>0</v>
      </c>
      <c r="S46" s="48"/>
      <c r="T46" s="49"/>
      <c r="U46" s="196"/>
      <c r="V46" s="53"/>
      <c r="W46" s="129">
        <f>V46*(0.27*0.24+0.2*0.26+0.32*0.07+0.15*0.22+0*0.21)</f>
        <v>0</v>
      </c>
      <c r="X46" s="48"/>
      <c r="Y46" s="49"/>
      <c r="Z46" s="196"/>
      <c r="AA46" s="53"/>
      <c r="AB46" s="129">
        <f>AA46*(0.27*0.24+0.2*0.26+0.32*0.07+0.15*0.22+0*0.21)</f>
        <v>0</v>
      </c>
      <c r="AC46" s="192"/>
      <c r="AD46" s="192"/>
      <c r="AE46" s="191"/>
      <c r="AF46" s="192"/>
      <c r="AG46" s="192"/>
      <c r="AH46" s="138"/>
    </row>
    <row r="48" spans="1:34" s="127" customFormat="1" ht="12.75" customHeight="1">
      <c r="A48" s="301" t="s">
        <v>79</v>
      </c>
      <c r="B48" s="270" t="s">
        <v>26</v>
      </c>
      <c r="C48" s="271"/>
      <c r="D48" s="272"/>
      <c r="E48" s="47"/>
      <c r="F48" s="3"/>
      <c r="G48" s="128" t="s">
        <v>19</v>
      </c>
      <c r="H48" s="3"/>
      <c r="I48" s="47"/>
      <c r="J48" s="3"/>
      <c r="K48" s="128" t="s">
        <v>19</v>
      </c>
      <c r="L48" s="11"/>
      <c r="M48" s="129">
        <f aca="true" t="shared" si="8" ref="M48:M54">(L48-$H48)*(0.27*0.41+0.2*0.46+0.32*0.13)*-1</f>
        <v>0</v>
      </c>
      <c r="N48" s="47"/>
      <c r="O48" s="3"/>
      <c r="P48" s="128" t="s">
        <v>19</v>
      </c>
      <c r="Q48" s="11"/>
      <c r="R48" s="129">
        <f aca="true" t="shared" si="9" ref="R48:R54">(Q48-$H48)*(0.27*0.41+0.2*0.46+0.32*0.13)*-1</f>
        <v>0</v>
      </c>
      <c r="S48" s="47"/>
      <c r="T48" s="3"/>
      <c r="U48" s="128" t="s">
        <v>19</v>
      </c>
      <c r="V48" s="11"/>
      <c r="W48" s="129">
        <f aca="true" t="shared" si="10" ref="W48:W54">(V48-$H48)*(0.27*0.41+0.2*0.46+0.32*0.13)*-1</f>
        <v>0</v>
      </c>
      <c r="X48" s="47"/>
      <c r="Y48" s="3"/>
      <c r="Z48" s="128" t="s">
        <v>19</v>
      </c>
      <c r="AA48" s="11"/>
      <c r="AB48" s="129">
        <f aca="true" t="shared" si="11" ref="AB48:AB54">(AA48-$H48)*(0.27*0.41+0.2*0.46+0.32*0.13)*-1</f>
        <v>0</v>
      </c>
      <c r="AC48" s="138"/>
      <c r="AD48" s="138"/>
      <c r="AE48" s="191"/>
      <c r="AF48" s="191"/>
      <c r="AG48" s="138"/>
      <c r="AH48" s="138"/>
    </row>
    <row r="49" spans="1:34" s="127" customFormat="1" ht="14.25">
      <c r="A49" s="293"/>
      <c r="B49" s="270" t="s">
        <v>11</v>
      </c>
      <c r="C49" s="271"/>
      <c r="D49" s="272"/>
      <c r="E49" s="47"/>
      <c r="F49" s="3"/>
      <c r="G49" s="128" t="s">
        <v>29</v>
      </c>
      <c r="H49" s="3"/>
      <c r="I49" s="47"/>
      <c r="J49" s="3"/>
      <c r="K49" s="128" t="s">
        <v>29</v>
      </c>
      <c r="L49" s="11"/>
      <c r="M49" s="129">
        <f>(L49-$H49)*(0.27*0.41+0.2*0.46+0.32*0.13)*-1*0.75</f>
        <v>0</v>
      </c>
      <c r="N49" s="47"/>
      <c r="O49" s="3"/>
      <c r="P49" s="128" t="s">
        <v>29</v>
      </c>
      <c r="Q49" s="11"/>
      <c r="R49" s="129">
        <f>(Q49-$H49)*(0.27*0.41+0.2*0.46+0.32*0.13)*-1*0.75</f>
        <v>0</v>
      </c>
      <c r="S49" s="47"/>
      <c r="T49" s="3"/>
      <c r="U49" s="128" t="s">
        <v>29</v>
      </c>
      <c r="V49" s="11"/>
      <c r="W49" s="129">
        <f>(V49-$H49)*(0.27*0.41+0.2*0.46+0.32*0.13)*-1*0.75</f>
        <v>0</v>
      </c>
      <c r="X49" s="47"/>
      <c r="Y49" s="3"/>
      <c r="Z49" s="128" t="s">
        <v>29</v>
      </c>
      <c r="AA49" s="11"/>
      <c r="AB49" s="129">
        <f>(AA49-$H49)*(0.27*0.41+0.2*0.46+0.32*0.13)*-1*0.75</f>
        <v>0</v>
      </c>
      <c r="AC49" s="191"/>
      <c r="AD49" s="191"/>
      <c r="AE49" s="191"/>
      <c r="AF49" s="191"/>
      <c r="AG49" s="191"/>
      <c r="AH49" s="138"/>
    </row>
    <row r="50" spans="1:34" s="127" customFormat="1" ht="11.25">
      <c r="A50" s="293"/>
      <c r="B50" s="270" t="s">
        <v>27</v>
      </c>
      <c r="C50" s="271"/>
      <c r="D50" s="272"/>
      <c r="E50" s="47"/>
      <c r="F50" s="3"/>
      <c r="G50" s="128" t="s">
        <v>20</v>
      </c>
      <c r="H50" s="3"/>
      <c r="I50" s="47"/>
      <c r="J50" s="3"/>
      <c r="K50" s="128" t="s">
        <v>20</v>
      </c>
      <c r="L50" s="11"/>
      <c r="M50" s="129">
        <f t="shared" si="8"/>
        <v>0</v>
      </c>
      <c r="N50" s="47"/>
      <c r="O50" s="3"/>
      <c r="P50" s="128" t="s">
        <v>20</v>
      </c>
      <c r="Q50" s="11"/>
      <c r="R50" s="129">
        <f t="shared" si="9"/>
        <v>0</v>
      </c>
      <c r="S50" s="47"/>
      <c r="T50" s="3"/>
      <c r="U50" s="128" t="s">
        <v>20</v>
      </c>
      <c r="V50" s="11"/>
      <c r="W50" s="129">
        <f t="shared" si="10"/>
        <v>0</v>
      </c>
      <c r="X50" s="47"/>
      <c r="Y50" s="3"/>
      <c r="Z50" s="128" t="s">
        <v>20</v>
      </c>
      <c r="AA50" s="11"/>
      <c r="AB50" s="129">
        <f t="shared" si="11"/>
        <v>0</v>
      </c>
      <c r="AC50" s="192"/>
      <c r="AD50" s="192"/>
      <c r="AE50" s="191"/>
      <c r="AF50" s="191"/>
      <c r="AG50" s="192"/>
      <c r="AH50" s="138"/>
    </row>
    <row r="51" spans="1:34" s="127" customFormat="1" ht="14.25">
      <c r="A51" s="293"/>
      <c r="B51" s="270" t="s">
        <v>34</v>
      </c>
      <c r="C51" s="271"/>
      <c r="D51" s="272"/>
      <c r="E51" s="47"/>
      <c r="F51" s="3"/>
      <c r="G51" s="128" t="s">
        <v>29</v>
      </c>
      <c r="H51" s="3"/>
      <c r="I51" s="47"/>
      <c r="J51" s="3"/>
      <c r="K51" s="128" t="s">
        <v>29</v>
      </c>
      <c r="L51" s="11"/>
      <c r="M51" s="129">
        <f t="shared" si="8"/>
        <v>0</v>
      </c>
      <c r="N51" s="47"/>
      <c r="O51" s="3"/>
      <c r="P51" s="128" t="s">
        <v>29</v>
      </c>
      <c r="Q51" s="11"/>
      <c r="R51" s="129">
        <f t="shared" si="9"/>
        <v>0</v>
      </c>
      <c r="S51" s="47"/>
      <c r="T51" s="3"/>
      <c r="U51" s="128" t="s">
        <v>29</v>
      </c>
      <c r="V51" s="11"/>
      <c r="W51" s="129">
        <f t="shared" si="10"/>
        <v>0</v>
      </c>
      <c r="X51" s="47"/>
      <c r="Y51" s="3"/>
      <c r="Z51" s="128" t="s">
        <v>29</v>
      </c>
      <c r="AA51" s="11"/>
      <c r="AB51" s="129">
        <f t="shared" si="11"/>
        <v>0</v>
      </c>
      <c r="AC51" s="192"/>
      <c r="AD51" s="192"/>
      <c r="AE51" s="191"/>
      <c r="AF51" s="191"/>
      <c r="AG51" s="192"/>
      <c r="AH51" s="138"/>
    </row>
    <row r="52" spans="1:34" s="127" customFormat="1" ht="11.25">
      <c r="A52" s="293"/>
      <c r="B52" s="270" t="s">
        <v>9</v>
      </c>
      <c r="C52" s="271"/>
      <c r="D52" s="272"/>
      <c r="E52" s="47"/>
      <c r="F52" s="3"/>
      <c r="G52" s="128" t="s">
        <v>19</v>
      </c>
      <c r="H52" s="3"/>
      <c r="I52" s="47"/>
      <c r="J52" s="3"/>
      <c r="K52" s="128" t="s">
        <v>19</v>
      </c>
      <c r="L52" s="11"/>
      <c r="M52" s="129">
        <f t="shared" si="8"/>
        <v>0</v>
      </c>
      <c r="N52" s="47"/>
      <c r="O52" s="3"/>
      <c r="P52" s="128" t="s">
        <v>19</v>
      </c>
      <c r="Q52" s="11"/>
      <c r="R52" s="129">
        <f t="shared" si="9"/>
        <v>0</v>
      </c>
      <c r="S52" s="47"/>
      <c r="T52" s="3"/>
      <c r="U52" s="128" t="s">
        <v>19</v>
      </c>
      <c r="V52" s="11"/>
      <c r="W52" s="129">
        <f t="shared" si="10"/>
        <v>0</v>
      </c>
      <c r="X52" s="47"/>
      <c r="Y52" s="3"/>
      <c r="Z52" s="128" t="s">
        <v>19</v>
      </c>
      <c r="AA52" s="11"/>
      <c r="AB52" s="129">
        <f t="shared" si="11"/>
        <v>0</v>
      </c>
      <c r="AC52" s="192"/>
      <c r="AD52" s="192"/>
      <c r="AE52" s="191"/>
      <c r="AF52" s="191"/>
      <c r="AG52" s="192"/>
      <c r="AH52" s="138"/>
    </row>
    <row r="53" spans="1:34" s="127" customFormat="1" ht="11.25">
      <c r="A53" s="293"/>
      <c r="B53" s="270" t="s">
        <v>4</v>
      </c>
      <c r="C53" s="271"/>
      <c r="D53" s="272"/>
      <c r="E53" s="47"/>
      <c r="F53" s="3"/>
      <c r="G53" s="128" t="s">
        <v>19</v>
      </c>
      <c r="H53" s="3"/>
      <c r="I53" s="47"/>
      <c r="J53" s="3"/>
      <c r="K53" s="128" t="s">
        <v>19</v>
      </c>
      <c r="L53" s="11"/>
      <c r="M53" s="129">
        <f t="shared" si="8"/>
        <v>0</v>
      </c>
      <c r="N53" s="47"/>
      <c r="O53" s="3"/>
      <c r="P53" s="128" t="s">
        <v>19</v>
      </c>
      <c r="Q53" s="11"/>
      <c r="R53" s="129">
        <f t="shared" si="9"/>
        <v>0</v>
      </c>
      <c r="S53" s="47"/>
      <c r="T53" s="3"/>
      <c r="U53" s="128" t="s">
        <v>19</v>
      </c>
      <c r="V53" s="11"/>
      <c r="W53" s="129">
        <f t="shared" si="10"/>
        <v>0</v>
      </c>
      <c r="X53" s="47"/>
      <c r="Y53" s="3"/>
      <c r="Z53" s="128" t="s">
        <v>19</v>
      </c>
      <c r="AA53" s="11"/>
      <c r="AB53" s="129">
        <f t="shared" si="11"/>
        <v>0</v>
      </c>
      <c r="AC53" s="192"/>
      <c r="AD53" s="192"/>
      <c r="AE53" s="191"/>
      <c r="AF53" s="191"/>
      <c r="AG53" s="192"/>
      <c r="AH53" s="138"/>
    </row>
    <row r="54" spans="1:34" s="127" customFormat="1" ht="11.25">
      <c r="A54" s="293"/>
      <c r="B54" s="270" t="s">
        <v>13</v>
      </c>
      <c r="C54" s="271"/>
      <c r="D54" s="272"/>
      <c r="E54" s="47"/>
      <c r="F54" s="3"/>
      <c r="G54" s="128" t="s">
        <v>19</v>
      </c>
      <c r="H54" s="3"/>
      <c r="I54" s="47"/>
      <c r="J54" s="3"/>
      <c r="K54" s="128" t="s">
        <v>19</v>
      </c>
      <c r="L54" s="11"/>
      <c r="M54" s="129">
        <f t="shared" si="8"/>
        <v>0</v>
      </c>
      <c r="N54" s="47"/>
      <c r="O54" s="3"/>
      <c r="P54" s="128" t="s">
        <v>19</v>
      </c>
      <c r="Q54" s="11"/>
      <c r="R54" s="129">
        <f t="shared" si="9"/>
        <v>0</v>
      </c>
      <c r="S54" s="47"/>
      <c r="T54" s="3"/>
      <c r="U54" s="128" t="s">
        <v>19</v>
      </c>
      <c r="V54" s="11"/>
      <c r="W54" s="129">
        <f t="shared" si="10"/>
        <v>0</v>
      </c>
      <c r="X54" s="47"/>
      <c r="Y54" s="3"/>
      <c r="Z54" s="128" t="s">
        <v>19</v>
      </c>
      <c r="AA54" s="11"/>
      <c r="AB54" s="129">
        <f t="shared" si="11"/>
        <v>0</v>
      </c>
      <c r="AC54" s="192"/>
      <c r="AD54" s="192"/>
      <c r="AE54" s="191"/>
      <c r="AF54" s="192"/>
      <c r="AG54" s="192"/>
      <c r="AH54" s="138"/>
    </row>
    <row r="55" spans="1:33" s="138" customFormat="1" ht="6" customHeight="1">
      <c r="A55" s="293"/>
      <c r="B55" s="130"/>
      <c r="C55" s="130"/>
      <c r="D55" s="130"/>
      <c r="E55" s="130"/>
      <c r="F55" s="130"/>
      <c r="G55" s="133"/>
      <c r="H55" s="132"/>
      <c r="I55" s="137"/>
      <c r="J55" s="132"/>
      <c r="K55" s="133"/>
      <c r="L55" s="134"/>
      <c r="M55" s="136"/>
      <c r="N55" s="137"/>
      <c r="O55" s="132"/>
      <c r="P55" s="133"/>
      <c r="Q55" s="134"/>
      <c r="R55" s="136"/>
      <c r="S55" s="137"/>
      <c r="T55" s="132"/>
      <c r="U55" s="133"/>
      <c r="V55" s="134"/>
      <c r="W55" s="136"/>
      <c r="X55" s="137"/>
      <c r="Y55" s="132"/>
      <c r="Z55" s="133"/>
      <c r="AA55" s="134"/>
      <c r="AB55" s="136"/>
      <c r="AC55" s="192"/>
      <c r="AD55" s="192"/>
      <c r="AE55" s="191"/>
      <c r="AF55" s="192"/>
      <c r="AG55" s="192"/>
    </row>
    <row r="56" spans="1:34" s="127" customFormat="1" ht="23.25" customHeight="1">
      <c r="A56" s="293"/>
      <c r="B56" s="273" t="s">
        <v>31</v>
      </c>
      <c r="C56" s="274"/>
      <c r="D56" s="275"/>
      <c r="E56" s="12"/>
      <c r="F56" s="3"/>
      <c r="G56" s="128" t="s">
        <v>46</v>
      </c>
      <c r="H56" s="187"/>
      <c r="I56" s="47"/>
      <c r="J56" s="3"/>
      <c r="K56" s="128" t="s">
        <v>46</v>
      </c>
      <c r="L56" s="11"/>
      <c r="M56" s="129">
        <f>SQRT(L56*(0.27*0.41+0.2*0.46+0.32*0.13)*L56*(0.27*0.41+0.2*0.46+0.32*0.13))*-1</f>
        <v>0</v>
      </c>
      <c r="N56" s="47"/>
      <c r="O56" s="3"/>
      <c r="P56" s="128" t="s">
        <v>46</v>
      </c>
      <c r="Q56" s="11"/>
      <c r="R56" s="129">
        <f>SQRT(Q56*(0.27*0.41+0.2*0.46+0.32*0.13)*Q56*(0.27*0.41+0.2*0.46+0.32*0.13))*-1</f>
        <v>0</v>
      </c>
      <c r="S56" s="47"/>
      <c r="T56" s="3"/>
      <c r="U56" s="128" t="s">
        <v>46</v>
      </c>
      <c r="V56" s="11"/>
      <c r="W56" s="129">
        <f>SQRT(V56*(0.27*0.41+0.2*0.46+0.32*0.13)*V56*(0.27*0.41+0.2*0.46+0.32*0.13))*-1</f>
        <v>0</v>
      </c>
      <c r="X56" s="47"/>
      <c r="Y56" s="3"/>
      <c r="Z56" s="128" t="s">
        <v>46</v>
      </c>
      <c r="AA56" s="11"/>
      <c r="AB56" s="129">
        <f>SQRT(AA56*(0.27*0.41+0.2*0.46+0.32*0.13)*AA56*(0.27*0.41+0.2*0.46+0.32*0.13))*-1</f>
        <v>0</v>
      </c>
      <c r="AC56" s="192"/>
      <c r="AD56" s="192"/>
      <c r="AE56" s="191"/>
      <c r="AF56" s="192"/>
      <c r="AG56" s="192"/>
      <c r="AH56" s="138"/>
    </row>
    <row r="57" spans="1:34" s="127" customFormat="1" ht="23.25" customHeight="1">
      <c r="A57" s="293"/>
      <c r="B57" s="273" t="s">
        <v>32</v>
      </c>
      <c r="C57" s="274"/>
      <c r="D57" s="275"/>
      <c r="E57" s="188"/>
      <c r="F57" s="187"/>
      <c r="G57" s="189"/>
      <c r="H57" s="187"/>
      <c r="I57" s="47"/>
      <c r="J57" s="3"/>
      <c r="K57" s="145"/>
      <c r="L57" s="11"/>
      <c r="M57" s="129">
        <f>SQRT(L57*(0.27*0.41+0.2*0.46+0.32*0.13)*L57*(0.27*0.41+0.2*0.46+0.32*0.13))*-1</f>
        <v>0</v>
      </c>
      <c r="N57" s="47"/>
      <c r="O57" s="3"/>
      <c r="P57" s="145"/>
      <c r="Q57" s="11"/>
      <c r="R57" s="129">
        <f>SQRT(Q57*(0.27*0.41+0.2*0.46+0.32*0.13)*Q57*(0.27*0.41+0.2*0.46+0.32*0.13))*-1</f>
        <v>0</v>
      </c>
      <c r="S57" s="47"/>
      <c r="T57" s="3"/>
      <c r="U57" s="145"/>
      <c r="V57" s="11"/>
      <c r="W57" s="129">
        <f>SQRT(V57*(0.27*0.41+0.2*0.46+0.32*0.13)*V57*(0.27*0.41+0.2*0.46+0.32*0.13))*-1</f>
        <v>0</v>
      </c>
      <c r="X57" s="47"/>
      <c r="Y57" s="3"/>
      <c r="Z57" s="145"/>
      <c r="AA57" s="11"/>
      <c r="AB57" s="129">
        <f>SQRT(AA57*(0.27*0.41+0.2*0.46+0.32*0.13)*AA57*(0.27*0.41+0.2*0.46+0.32*0.13))*-1</f>
        <v>0</v>
      </c>
      <c r="AC57" s="192"/>
      <c r="AD57" s="192"/>
      <c r="AE57" s="191"/>
      <c r="AF57" s="192"/>
      <c r="AG57" s="192"/>
      <c r="AH57" s="138"/>
    </row>
    <row r="58" spans="1:34" s="127" customFormat="1" ht="12.75">
      <c r="A58" s="293"/>
      <c r="B58" s="274" t="s">
        <v>47</v>
      </c>
      <c r="C58" s="274"/>
      <c r="D58" s="275"/>
      <c r="E58" s="188"/>
      <c r="F58" s="187"/>
      <c r="G58" s="189"/>
      <c r="H58" s="187"/>
      <c r="I58" s="47"/>
      <c r="J58" s="3"/>
      <c r="K58" s="128" t="s">
        <v>46</v>
      </c>
      <c r="L58" s="11"/>
      <c r="M58" s="129">
        <f>L58*(0.27*0.24+0.2*0.26+0.32*0.07+0.15*0.22+0*0.21)</f>
        <v>0</v>
      </c>
      <c r="N58" s="47"/>
      <c r="O58" s="3"/>
      <c r="P58" s="128" t="s">
        <v>46</v>
      </c>
      <c r="Q58" s="11"/>
      <c r="R58" s="129">
        <f>Q58*(0.27*0.24+0.2*0.26+0.32*0.07+0.15*0.22+0*0.21)</f>
        <v>0</v>
      </c>
      <c r="S58" s="47"/>
      <c r="T58" s="3"/>
      <c r="U58" s="128" t="s">
        <v>46</v>
      </c>
      <c r="V58" s="11"/>
      <c r="W58" s="129">
        <f>V58*(0.27*0.24+0.2*0.26+0.32*0.07+0.15*0.22+0*0.21)</f>
        <v>0</v>
      </c>
      <c r="X58" s="47"/>
      <c r="Y58" s="3"/>
      <c r="Z58" s="128" t="s">
        <v>46</v>
      </c>
      <c r="AA58" s="11"/>
      <c r="AB58" s="129">
        <f>AA58*(0.27*0.24+0.2*0.26+0.32*0.07+0.15*0.22+0*0.21)</f>
        <v>0</v>
      </c>
      <c r="AC58" s="192"/>
      <c r="AD58" s="192"/>
      <c r="AE58" s="191"/>
      <c r="AF58" s="192"/>
      <c r="AG58" s="192"/>
      <c r="AH58" s="138"/>
    </row>
    <row r="59" spans="1:34" s="127" customFormat="1" ht="12" thickBot="1">
      <c r="A59" s="294"/>
      <c r="B59" s="298" t="s">
        <v>48</v>
      </c>
      <c r="C59" s="299"/>
      <c r="D59" s="300"/>
      <c r="E59" s="193"/>
      <c r="F59" s="194"/>
      <c r="G59" s="195"/>
      <c r="H59" s="194"/>
      <c r="I59" s="48"/>
      <c r="J59" s="49"/>
      <c r="K59" s="196"/>
      <c r="L59" s="53"/>
      <c r="M59" s="129">
        <f>L59*(0.27*0.24+0.2*0.26+0.32*0.07+0.15*0.22+0*0.21)</f>
        <v>0</v>
      </c>
      <c r="N59" s="48"/>
      <c r="O59" s="49"/>
      <c r="P59" s="196"/>
      <c r="Q59" s="53"/>
      <c r="R59" s="129">
        <f>Q59*(0.27*0.24+0.2*0.26+0.32*0.07+0.15*0.22+0*0.21)</f>
        <v>0</v>
      </c>
      <c r="S59" s="48"/>
      <c r="T59" s="49"/>
      <c r="U59" s="196"/>
      <c r="V59" s="53"/>
      <c r="W59" s="129">
        <f>V59*(0.27*0.24+0.2*0.26+0.32*0.07+0.15*0.22+0*0.21)</f>
        <v>0</v>
      </c>
      <c r="X59" s="48"/>
      <c r="Y59" s="49"/>
      <c r="Z59" s="196"/>
      <c r="AA59" s="53"/>
      <c r="AB59" s="129">
        <f>AA59*(0.27*0.24+0.2*0.26+0.32*0.07+0.15*0.22+0*0.21)</f>
        <v>0</v>
      </c>
      <c r="AC59" s="192"/>
      <c r="AD59" s="192"/>
      <c r="AE59" s="191"/>
      <c r="AF59" s="192"/>
      <c r="AG59" s="192"/>
      <c r="AH59" s="138"/>
    </row>
    <row r="61" spans="1:34" s="127" customFormat="1" ht="12.75" customHeight="1">
      <c r="A61" s="301" t="s">
        <v>80</v>
      </c>
      <c r="B61" s="270" t="s">
        <v>26</v>
      </c>
      <c r="C61" s="271"/>
      <c r="D61" s="272"/>
      <c r="E61" s="47"/>
      <c r="F61" s="3"/>
      <c r="G61" s="128" t="s">
        <v>19</v>
      </c>
      <c r="H61" s="3"/>
      <c r="I61" s="47"/>
      <c r="J61" s="3"/>
      <c r="K61" s="128" t="s">
        <v>19</v>
      </c>
      <c r="L61" s="11"/>
      <c r="M61" s="129">
        <f aca="true" t="shared" si="12" ref="M61:M67">(L61-$H61)*(0.27*0.41+0.2*0.46+0.32*0.13)*-1</f>
        <v>0</v>
      </c>
      <c r="N61" s="47"/>
      <c r="O61" s="3"/>
      <c r="P61" s="128" t="s">
        <v>19</v>
      </c>
      <c r="Q61" s="11"/>
      <c r="R61" s="129">
        <f aca="true" t="shared" si="13" ref="R61:R67">(Q61-$H61)*(0.27*0.41+0.2*0.46+0.32*0.13)*-1</f>
        <v>0</v>
      </c>
      <c r="S61" s="47"/>
      <c r="T61" s="3"/>
      <c r="U61" s="128" t="s">
        <v>19</v>
      </c>
      <c r="V61" s="11"/>
      <c r="W61" s="129">
        <f aca="true" t="shared" si="14" ref="W61:W67">(V61-$H61)*(0.27*0.41+0.2*0.46+0.32*0.13)*-1</f>
        <v>0</v>
      </c>
      <c r="X61" s="47"/>
      <c r="Y61" s="3"/>
      <c r="Z61" s="128" t="s">
        <v>19</v>
      </c>
      <c r="AA61" s="11"/>
      <c r="AB61" s="129">
        <f aca="true" t="shared" si="15" ref="AB61:AB67">(AA61-$H61)*(0.27*0.41+0.2*0.46+0.32*0.13)*-1</f>
        <v>0</v>
      </c>
      <c r="AC61" s="138"/>
      <c r="AD61" s="138"/>
      <c r="AE61" s="191"/>
      <c r="AF61" s="191"/>
      <c r="AG61" s="138"/>
      <c r="AH61" s="138"/>
    </row>
    <row r="62" spans="1:34" s="127" customFormat="1" ht="14.25">
      <c r="A62" s="293"/>
      <c r="B62" s="270" t="s">
        <v>11</v>
      </c>
      <c r="C62" s="271"/>
      <c r="D62" s="272"/>
      <c r="E62" s="47"/>
      <c r="F62" s="3"/>
      <c r="G62" s="128" t="s">
        <v>29</v>
      </c>
      <c r="H62" s="3"/>
      <c r="I62" s="47"/>
      <c r="J62" s="3"/>
      <c r="K62" s="128" t="s">
        <v>29</v>
      </c>
      <c r="L62" s="11"/>
      <c r="M62" s="129">
        <f>(L62-$H62)*(0.27*0.41+0.2*0.46+0.32*0.13)*-1*0.75</f>
        <v>0</v>
      </c>
      <c r="N62" s="47"/>
      <c r="O62" s="3"/>
      <c r="P62" s="128" t="s">
        <v>29</v>
      </c>
      <c r="Q62" s="11"/>
      <c r="R62" s="129">
        <f>(Q62-$H62)*(0.27*0.41+0.2*0.46+0.32*0.13)*-1*0.75</f>
        <v>0</v>
      </c>
      <c r="S62" s="47"/>
      <c r="T62" s="3"/>
      <c r="U62" s="128" t="s">
        <v>29</v>
      </c>
      <c r="V62" s="11"/>
      <c r="W62" s="129">
        <f>(V62-$H62)*(0.27*0.41+0.2*0.46+0.32*0.13)*-1*0.75</f>
        <v>0</v>
      </c>
      <c r="X62" s="47"/>
      <c r="Y62" s="3"/>
      <c r="Z62" s="128" t="s">
        <v>29</v>
      </c>
      <c r="AA62" s="11"/>
      <c r="AB62" s="129">
        <f>(AA62-$H62)*(0.27*0.41+0.2*0.46+0.32*0.13)*-1*0.75</f>
        <v>0</v>
      </c>
      <c r="AC62" s="191"/>
      <c r="AD62" s="191"/>
      <c r="AE62" s="191"/>
      <c r="AF62" s="191"/>
      <c r="AG62" s="191"/>
      <c r="AH62" s="138"/>
    </row>
    <row r="63" spans="1:34" s="127" customFormat="1" ht="11.25">
      <c r="A63" s="293"/>
      <c r="B63" s="270" t="s">
        <v>27</v>
      </c>
      <c r="C63" s="271"/>
      <c r="D63" s="272"/>
      <c r="E63" s="47"/>
      <c r="F63" s="3"/>
      <c r="G63" s="128" t="s">
        <v>20</v>
      </c>
      <c r="H63" s="3"/>
      <c r="I63" s="47"/>
      <c r="J63" s="3"/>
      <c r="K63" s="128" t="s">
        <v>20</v>
      </c>
      <c r="L63" s="11"/>
      <c r="M63" s="129">
        <f t="shared" si="12"/>
        <v>0</v>
      </c>
      <c r="N63" s="47"/>
      <c r="O63" s="3"/>
      <c r="P63" s="128" t="s">
        <v>20</v>
      </c>
      <c r="Q63" s="11"/>
      <c r="R63" s="129">
        <f t="shared" si="13"/>
        <v>0</v>
      </c>
      <c r="S63" s="47"/>
      <c r="T63" s="3"/>
      <c r="U63" s="128" t="s">
        <v>20</v>
      </c>
      <c r="V63" s="11"/>
      <c r="W63" s="129">
        <f t="shared" si="14"/>
        <v>0</v>
      </c>
      <c r="X63" s="47"/>
      <c r="Y63" s="3"/>
      <c r="Z63" s="128" t="s">
        <v>20</v>
      </c>
      <c r="AA63" s="11"/>
      <c r="AB63" s="129">
        <f t="shared" si="15"/>
        <v>0</v>
      </c>
      <c r="AC63" s="192"/>
      <c r="AD63" s="192"/>
      <c r="AE63" s="191"/>
      <c r="AF63" s="191"/>
      <c r="AG63" s="192"/>
      <c r="AH63" s="138"/>
    </row>
    <row r="64" spans="1:34" s="127" customFormat="1" ht="14.25">
      <c r="A64" s="293"/>
      <c r="B64" s="270" t="s">
        <v>34</v>
      </c>
      <c r="C64" s="271"/>
      <c r="D64" s="272"/>
      <c r="E64" s="47"/>
      <c r="F64" s="3"/>
      <c r="G64" s="128" t="s">
        <v>29</v>
      </c>
      <c r="H64" s="3"/>
      <c r="I64" s="47"/>
      <c r="J64" s="3"/>
      <c r="K64" s="128" t="s">
        <v>29</v>
      </c>
      <c r="L64" s="11"/>
      <c r="M64" s="129">
        <f t="shared" si="12"/>
        <v>0</v>
      </c>
      <c r="N64" s="47"/>
      <c r="O64" s="3"/>
      <c r="P64" s="128" t="s">
        <v>29</v>
      </c>
      <c r="Q64" s="11"/>
      <c r="R64" s="129">
        <f t="shared" si="13"/>
        <v>0</v>
      </c>
      <c r="S64" s="47"/>
      <c r="T64" s="3"/>
      <c r="U64" s="128" t="s">
        <v>29</v>
      </c>
      <c r="V64" s="11"/>
      <c r="W64" s="129">
        <f t="shared" si="14"/>
        <v>0</v>
      </c>
      <c r="X64" s="47"/>
      <c r="Y64" s="3"/>
      <c r="Z64" s="128" t="s">
        <v>29</v>
      </c>
      <c r="AA64" s="11"/>
      <c r="AB64" s="129">
        <f t="shared" si="15"/>
        <v>0</v>
      </c>
      <c r="AC64" s="192"/>
      <c r="AD64" s="192"/>
      <c r="AE64" s="191"/>
      <c r="AF64" s="191"/>
      <c r="AG64" s="192"/>
      <c r="AH64" s="138"/>
    </row>
    <row r="65" spans="1:34" s="127" customFormat="1" ht="11.25">
      <c r="A65" s="293"/>
      <c r="B65" s="270" t="s">
        <v>9</v>
      </c>
      <c r="C65" s="271"/>
      <c r="D65" s="272"/>
      <c r="E65" s="47"/>
      <c r="F65" s="3"/>
      <c r="G65" s="128" t="s">
        <v>19</v>
      </c>
      <c r="H65" s="3"/>
      <c r="I65" s="47"/>
      <c r="J65" s="3"/>
      <c r="K65" s="128" t="s">
        <v>19</v>
      </c>
      <c r="L65" s="11"/>
      <c r="M65" s="129">
        <f t="shared" si="12"/>
        <v>0</v>
      </c>
      <c r="N65" s="47"/>
      <c r="O65" s="3"/>
      <c r="P65" s="128" t="s">
        <v>19</v>
      </c>
      <c r="Q65" s="11"/>
      <c r="R65" s="129">
        <f t="shared" si="13"/>
        <v>0</v>
      </c>
      <c r="S65" s="47"/>
      <c r="T65" s="3"/>
      <c r="U65" s="128" t="s">
        <v>19</v>
      </c>
      <c r="V65" s="11"/>
      <c r="W65" s="129">
        <f t="shared" si="14"/>
        <v>0</v>
      </c>
      <c r="X65" s="47"/>
      <c r="Y65" s="3"/>
      <c r="Z65" s="128" t="s">
        <v>19</v>
      </c>
      <c r="AA65" s="11"/>
      <c r="AB65" s="129">
        <f t="shared" si="15"/>
        <v>0</v>
      </c>
      <c r="AC65" s="192"/>
      <c r="AD65" s="192"/>
      <c r="AE65" s="191"/>
      <c r="AF65" s="191"/>
      <c r="AG65" s="192"/>
      <c r="AH65" s="138"/>
    </row>
    <row r="66" spans="1:34" s="127" customFormat="1" ht="11.25">
      <c r="A66" s="293"/>
      <c r="B66" s="270" t="s">
        <v>4</v>
      </c>
      <c r="C66" s="271"/>
      <c r="D66" s="272"/>
      <c r="E66" s="47"/>
      <c r="F66" s="3"/>
      <c r="G66" s="128" t="s">
        <v>19</v>
      </c>
      <c r="H66" s="3"/>
      <c r="I66" s="47"/>
      <c r="J66" s="3"/>
      <c r="K66" s="128" t="s">
        <v>19</v>
      </c>
      <c r="L66" s="11"/>
      <c r="M66" s="129">
        <f t="shared" si="12"/>
        <v>0</v>
      </c>
      <c r="N66" s="47"/>
      <c r="O66" s="3"/>
      <c r="P66" s="128" t="s">
        <v>19</v>
      </c>
      <c r="Q66" s="11"/>
      <c r="R66" s="129">
        <f t="shared" si="13"/>
        <v>0</v>
      </c>
      <c r="S66" s="47"/>
      <c r="T66" s="3"/>
      <c r="U66" s="128" t="s">
        <v>19</v>
      </c>
      <c r="V66" s="11"/>
      <c r="W66" s="129">
        <f t="shared" si="14"/>
        <v>0</v>
      </c>
      <c r="X66" s="47"/>
      <c r="Y66" s="3"/>
      <c r="Z66" s="128" t="s">
        <v>19</v>
      </c>
      <c r="AA66" s="11"/>
      <c r="AB66" s="129">
        <f t="shared" si="15"/>
        <v>0</v>
      </c>
      <c r="AC66" s="192"/>
      <c r="AD66" s="192"/>
      <c r="AE66" s="191"/>
      <c r="AF66" s="191"/>
      <c r="AG66" s="192"/>
      <c r="AH66" s="138"/>
    </row>
    <row r="67" spans="1:34" s="127" customFormat="1" ht="11.25">
      <c r="A67" s="293"/>
      <c r="B67" s="270" t="s">
        <v>13</v>
      </c>
      <c r="C67" s="271"/>
      <c r="D67" s="272"/>
      <c r="E67" s="47"/>
      <c r="F67" s="3"/>
      <c r="G67" s="128" t="s">
        <v>19</v>
      </c>
      <c r="H67" s="3"/>
      <c r="I67" s="47"/>
      <c r="J67" s="3"/>
      <c r="K67" s="128" t="s">
        <v>19</v>
      </c>
      <c r="L67" s="11"/>
      <c r="M67" s="129">
        <f t="shared" si="12"/>
        <v>0</v>
      </c>
      <c r="N67" s="47"/>
      <c r="O67" s="3"/>
      <c r="P67" s="128" t="s">
        <v>19</v>
      </c>
      <c r="Q67" s="11"/>
      <c r="R67" s="129">
        <f t="shared" si="13"/>
        <v>0</v>
      </c>
      <c r="S67" s="47"/>
      <c r="T67" s="3"/>
      <c r="U67" s="128" t="s">
        <v>19</v>
      </c>
      <c r="V67" s="11"/>
      <c r="W67" s="129">
        <f t="shared" si="14"/>
        <v>0</v>
      </c>
      <c r="X67" s="47"/>
      <c r="Y67" s="3"/>
      <c r="Z67" s="128" t="s">
        <v>19</v>
      </c>
      <c r="AA67" s="11"/>
      <c r="AB67" s="129">
        <f t="shared" si="15"/>
        <v>0</v>
      </c>
      <c r="AC67" s="192"/>
      <c r="AD67" s="192"/>
      <c r="AE67" s="191"/>
      <c r="AF67" s="192"/>
      <c r="AG67" s="192"/>
      <c r="AH67" s="138"/>
    </row>
    <row r="68" spans="1:33" s="138" customFormat="1" ht="6" customHeight="1">
      <c r="A68" s="293"/>
      <c r="B68" s="130"/>
      <c r="C68" s="130"/>
      <c r="D68" s="130"/>
      <c r="E68" s="130"/>
      <c r="F68" s="130"/>
      <c r="G68" s="133"/>
      <c r="H68" s="132"/>
      <c r="I68" s="137"/>
      <c r="J68" s="132"/>
      <c r="K68" s="133"/>
      <c r="L68" s="134"/>
      <c r="M68" s="136"/>
      <c r="N68" s="137"/>
      <c r="O68" s="132"/>
      <c r="P68" s="133"/>
      <c r="Q68" s="134"/>
      <c r="R68" s="136"/>
      <c r="S68" s="137"/>
      <c r="T68" s="132"/>
      <c r="U68" s="133"/>
      <c r="V68" s="134"/>
      <c r="W68" s="136"/>
      <c r="X68" s="137"/>
      <c r="Y68" s="132"/>
      <c r="Z68" s="133"/>
      <c r="AA68" s="134"/>
      <c r="AB68" s="136"/>
      <c r="AC68" s="192"/>
      <c r="AD68" s="192"/>
      <c r="AE68" s="191"/>
      <c r="AF68" s="192"/>
      <c r="AG68" s="192"/>
    </row>
    <row r="69" spans="1:34" s="127" customFormat="1" ht="23.25" customHeight="1">
      <c r="A69" s="293"/>
      <c r="B69" s="273" t="s">
        <v>31</v>
      </c>
      <c r="C69" s="274"/>
      <c r="D69" s="275"/>
      <c r="E69" s="12"/>
      <c r="F69" s="3"/>
      <c r="G69" s="128" t="s">
        <v>46</v>
      </c>
      <c r="H69" s="187"/>
      <c r="I69" s="47"/>
      <c r="J69" s="3"/>
      <c r="K69" s="128" t="s">
        <v>46</v>
      </c>
      <c r="L69" s="11"/>
      <c r="M69" s="129">
        <f>SQRT(L69*(0.27*0.41+0.2*0.46+0.32*0.13)*L69*(0.27*0.41+0.2*0.46+0.32*0.13))*-1</f>
        <v>0</v>
      </c>
      <c r="N69" s="47"/>
      <c r="O69" s="3"/>
      <c r="P69" s="128" t="s">
        <v>46</v>
      </c>
      <c r="Q69" s="11"/>
      <c r="R69" s="129">
        <f>SQRT(Q69*(0.27*0.41+0.2*0.46+0.32*0.13)*Q69*(0.27*0.41+0.2*0.46+0.32*0.13))*-1</f>
        <v>0</v>
      </c>
      <c r="S69" s="47"/>
      <c r="T69" s="3"/>
      <c r="U69" s="128" t="s">
        <v>46</v>
      </c>
      <c r="V69" s="11"/>
      <c r="W69" s="129">
        <f>SQRT(V69*(0.27*0.41+0.2*0.46+0.32*0.13)*V69*(0.27*0.41+0.2*0.46+0.32*0.13))*-1</f>
        <v>0</v>
      </c>
      <c r="X69" s="47"/>
      <c r="Y69" s="3"/>
      <c r="Z69" s="128" t="s">
        <v>46</v>
      </c>
      <c r="AA69" s="11"/>
      <c r="AB69" s="129">
        <f>SQRT(AA69*(0.27*0.41+0.2*0.46+0.32*0.13)*AA69*(0.27*0.41+0.2*0.46+0.32*0.13))*-1</f>
        <v>0</v>
      </c>
      <c r="AC69" s="192"/>
      <c r="AD69" s="192"/>
      <c r="AE69" s="191"/>
      <c r="AF69" s="192"/>
      <c r="AG69" s="192"/>
      <c r="AH69" s="138"/>
    </row>
    <row r="70" spans="1:34" s="127" customFormat="1" ht="23.25" customHeight="1">
      <c r="A70" s="293"/>
      <c r="B70" s="273" t="s">
        <v>32</v>
      </c>
      <c r="C70" s="274"/>
      <c r="D70" s="275"/>
      <c r="E70" s="188"/>
      <c r="F70" s="187"/>
      <c r="G70" s="189"/>
      <c r="H70" s="187"/>
      <c r="I70" s="47"/>
      <c r="J70" s="3"/>
      <c r="K70" s="145"/>
      <c r="L70" s="11"/>
      <c r="M70" s="129">
        <f>SQRT(L70*(0.27*0.41+0.2*0.46+0.32*0.13)*L70*(0.27*0.41+0.2*0.46+0.32*0.13))*-1</f>
        <v>0</v>
      </c>
      <c r="N70" s="47"/>
      <c r="O70" s="3"/>
      <c r="P70" s="145"/>
      <c r="Q70" s="11"/>
      <c r="R70" s="129">
        <f>SQRT(Q70*(0.27*0.41+0.2*0.46+0.32*0.13)*Q70*(0.27*0.41+0.2*0.46+0.32*0.13))*-1</f>
        <v>0</v>
      </c>
      <c r="S70" s="47"/>
      <c r="T70" s="3"/>
      <c r="U70" s="145"/>
      <c r="V70" s="11"/>
      <c r="W70" s="129">
        <f>SQRT(V70*(0.27*0.41+0.2*0.46+0.32*0.13)*V70*(0.27*0.41+0.2*0.46+0.32*0.13))*-1</f>
        <v>0</v>
      </c>
      <c r="X70" s="47"/>
      <c r="Y70" s="3"/>
      <c r="Z70" s="145"/>
      <c r="AA70" s="11"/>
      <c r="AB70" s="129">
        <f>SQRT(AA70*(0.27*0.41+0.2*0.46+0.32*0.13)*AA70*(0.27*0.41+0.2*0.46+0.32*0.13))*-1</f>
        <v>0</v>
      </c>
      <c r="AC70" s="192"/>
      <c r="AD70" s="192"/>
      <c r="AE70" s="191"/>
      <c r="AF70" s="192"/>
      <c r="AG70" s="192"/>
      <c r="AH70" s="138"/>
    </row>
    <row r="71" spans="1:34" s="127" customFormat="1" ht="12.75">
      <c r="A71" s="293"/>
      <c r="B71" s="274" t="s">
        <v>47</v>
      </c>
      <c r="C71" s="274"/>
      <c r="D71" s="275"/>
      <c r="E71" s="188"/>
      <c r="F71" s="187"/>
      <c r="G71" s="189"/>
      <c r="H71" s="187"/>
      <c r="I71" s="47"/>
      <c r="J71" s="3"/>
      <c r="K71" s="128" t="s">
        <v>46</v>
      </c>
      <c r="L71" s="11"/>
      <c r="M71" s="129">
        <f>L71*(0.27*0.24+0.2*0.26+0.32*0.07+0.15*0.22+0*0.21)</f>
        <v>0</v>
      </c>
      <c r="N71" s="47"/>
      <c r="O71" s="3"/>
      <c r="P71" s="128" t="s">
        <v>46</v>
      </c>
      <c r="Q71" s="11"/>
      <c r="R71" s="129">
        <f>Q71*(0.27*0.24+0.2*0.26+0.32*0.07+0.15*0.22+0*0.21)</f>
        <v>0</v>
      </c>
      <c r="S71" s="47"/>
      <c r="T71" s="3"/>
      <c r="U71" s="128" t="s">
        <v>46</v>
      </c>
      <c r="V71" s="11"/>
      <c r="W71" s="129">
        <f>V71*(0.27*0.24+0.2*0.26+0.32*0.07+0.15*0.22+0*0.21)</f>
        <v>0</v>
      </c>
      <c r="X71" s="47"/>
      <c r="Y71" s="3"/>
      <c r="Z71" s="128" t="s">
        <v>46</v>
      </c>
      <c r="AA71" s="11"/>
      <c r="AB71" s="129">
        <f>AA71*(0.27*0.24+0.2*0.26+0.32*0.07+0.15*0.22+0*0.21)</f>
        <v>0</v>
      </c>
      <c r="AC71" s="192"/>
      <c r="AD71" s="192"/>
      <c r="AE71" s="191"/>
      <c r="AF71" s="192"/>
      <c r="AG71" s="192"/>
      <c r="AH71" s="138"/>
    </row>
    <row r="72" spans="1:34" s="127" customFormat="1" ht="12" thickBot="1">
      <c r="A72" s="294"/>
      <c r="B72" s="298" t="s">
        <v>48</v>
      </c>
      <c r="C72" s="299"/>
      <c r="D72" s="300"/>
      <c r="E72" s="193"/>
      <c r="F72" s="194"/>
      <c r="G72" s="195"/>
      <c r="H72" s="194"/>
      <c r="I72" s="48"/>
      <c r="J72" s="49"/>
      <c r="K72" s="196"/>
      <c r="L72" s="53"/>
      <c r="M72" s="129">
        <f>L72*(0.27*0.24+0.2*0.26+0.32*0.07+0.15*0.22+0*0.21)</f>
        <v>0</v>
      </c>
      <c r="N72" s="48"/>
      <c r="O72" s="49"/>
      <c r="P72" s="196"/>
      <c r="Q72" s="53"/>
      <c r="R72" s="129">
        <f>Q72*(0.27*0.24+0.2*0.26+0.32*0.07+0.15*0.22+0*0.21)</f>
        <v>0</v>
      </c>
      <c r="S72" s="48"/>
      <c r="T72" s="49"/>
      <c r="U72" s="196"/>
      <c r="V72" s="53"/>
      <c r="W72" s="129">
        <f>V72*(0.27*0.24+0.2*0.26+0.32*0.07+0.15*0.22+0*0.21)</f>
        <v>0</v>
      </c>
      <c r="X72" s="48"/>
      <c r="Y72" s="49"/>
      <c r="Z72" s="196"/>
      <c r="AA72" s="53"/>
      <c r="AB72" s="129">
        <f>AA72*(0.27*0.24+0.2*0.26+0.32*0.07+0.15*0.22+0*0.21)</f>
        <v>0</v>
      </c>
      <c r="AC72" s="192"/>
      <c r="AD72" s="192"/>
      <c r="AE72" s="191"/>
      <c r="AF72" s="192"/>
      <c r="AG72" s="192"/>
      <c r="AH72" s="138"/>
    </row>
  </sheetData>
  <sheetProtection sheet="1" objects="1" scenarios="1" selectLockedCells="1"/>
  <mergeCells count="85">
    <mergeCell ref="B71:D71"/>
    <mergeCell ref="B72:D72"/>
    <mergeCell ref="A34:D34"/>
    <mergeCell ref="A61:A72"/>
    <mergeCell ref="B61:D61"/>
    <mergeCell ref="B62:D62"/>
    <mergeCell ref="B63:D63"/>
    <mergeCell ref="B64:D64"/>
    <mergeCell ref="B65:D65"/>
    <mergeCell ref="B66:D66"/>
    <mergeCell ref="B54:D54"/>
    <mergeCell ref="B67:D67"/>
    <mergeCell ref="B69:D69"/>
    <mergeCell ref="B70:D70"/>
    <mergeCell ref="B56:D56"/>
    <mergeCell ref="B57:D57"/>
    <mergeCell ref="B58:D58"/>
    <mergeCell ref="B59:D59"/>
    <mergeCell ref="B44:D44"/>
    <mergeCell ref="B45:D45"/>
    <mergeCell ref="B46:D46"/>
    <mergeCell ref="A48:A59"/>
    <mergeCell ref="B48:D48"/>
    <mergeCell ref="B49:D49"/>
    <mergeCell ref="B50:D50"/>
    <mergeCell ref="B51:D51"/>
    <mergeCell ref="B52:D52"/>
    <mergeCell ref="B53:D53"/>
    <mergeCell ref="C6:D6"/>
    <mergeCell ref="A35:A46"/>
    <mergeCell ref="B35:D35"/>
    <mergeCell ref="B36:D36"/>
    <mergeCell ref="B37:D37"/>
    <mergeCell ref="B38:D38"/>
    <mergeCell ref="B39:D39"/>
    <mergeCell ref="B40:D40"/>
    <mergeCell ref="B41:D41"/>
    <mergeCell ref="B43:D43"/>
    <mergeCell ref="B29:D29"/>
    <mergeCell ref="B20:D20"/>
    <mergeCell ref="B28:D28"/>
    <mergeCell ref="N4:R4"/>
    <mergeCell ref="H5:H6"/>
    <mergeCell ref="Q5:Q6"/>
    <mergeCell ref="C5:D5"/>
    <mergeCell ref="B22:D22"/>
    <mergeCell ref="B23:D23"/>
    <mergeCell ref="O5:P6"/>
    <mergeCell ref="B30:D30"/>
    <mergeCell ref="M5:M6"/>
    <mergeCell ref="R5:R6"/>
    <mergeCell ref="E4:H4"/>
    <mergeCell ref="F5:G6"/>
    <mergeCell ref="B24:D24"/>
    <mergeCell ref="B11:D11"/>
    <mergeCell ref="B10:D10"/>
    <mergeCell ref="B17:D17"/>
    <mergeCell ref="L5:L6"/>
    <mergeCell ref="AB5:AB6"/>
    <mergeCell ref="V5:V6"/>
    <mergeCell ref="T5:U6"/>
    <mergeCell ref="S4:W4"/>
    <mergeCell ref="W5:W6"/>
    <mergeCell ref="X4:AB4"/>
    <mergeCell ref="Y5:Z6"/>
    <mergeCell ref="A20:A31"/>
    <mergeCell ref="B21:D21"/>
    <mergeCell ref="B31:D31"/>
    <mergeCell ref="B9:D9"/>
    <mergeCell ref="B12:D12"/>
    <mergeCell ref="B13:D13"/>
    <mergeCell ref="B19:D19"/>
    <mergeCell ref="B16:D16"/>
    <mergeCell ref="B18:D18"/>
    <mergeCell ref="B25:D25"/>
    <mergeCell ref="E3:AB3"/>
    <mergeCell ref="AA5:AA6"/>
    <mergeCell ref="A1:AB1"/>
    <mergeCell ref="B26:D26"/>
    <mergeCell ref="B15:D15"/>
    <mergeCell ref="B8:D8"/>
    <mergeCell ref="B7:D7"/>
    <mergeCell ref="I4:M4"/>
    <mergeCell ref="J5:K6"/>
    <mergeCell ref="A7:A18"/>
  </mergeCells>
  <printOptions/>
  <pageMargins left="0.75" right="0.75" top="1" bottom="1" header="0.4921259845" footer="0.4921259845"/>
  <pageSetup fitToHeight="1" fitToWidth="1" horizontalDpi="600" verticalDpi="600" orientation="landscape" paperSize="9" scale="43" r:id="rId1"/>
  <ignoredErrors>
    <ignoredError sqref="M8 M21"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AB53"/>
  <sheetViews>
    <sheetView zoomScale="70" zoomScaleNormal="70" zoomScalePageLayoutView="0" workbookViewId="0" topLeftCell="A1">
      <pane xSplit="4" ySplit="6" topLeftCell="E7" activePane="bottomRight" state="frozen"/>
      <selection pane="topLeft" activeCell="A1" sqref="A1:AB35"/>
      <selection pane="topRight" activeCell="A1" sqref="A1:AB35"/>
      <selection pane="bottomLeft" activeCell="A1" sqref="A1:AB35"/>
      <selection pane="bottomRight" activeCell="X13" sqref="X13"/>
    </sheetView>
  </sheetViews>
  <sheetFormatPr defaultColWidth="11.00390625" defaultRowHeight="14.25"/>
  <cols>
    <col min="1" max="1" width="6.25390625" style="116" customWidth="1"/>
    <col min="2" max="2" width="8.75390625" style="116" customWidth="1"/>
    <col min="3" max="3" width="10.625" style="116" customWidth="1"/>
    <col min="4" max="4" width="7.875" style="116" customWidth="1"/>
    <col min="5" max="5" width="7.375" style="116" customWidth="1"/>
    <col min="6" max="6" width="8.50390625" style="116" customWidth="1"/>
    <col min="7" max="7" width="7.875" style="116" bestFit="1" customWidth="1"/>
    <col min="8" max="8" width="9.875" style="116" customWidth="1"/>
    <col min="9" max="9" width="6.75390625" style="116" customWidth="1"/>
    <col min="10" max="10" width="7.875" style="116" customWidth="1"/>
    <col min="11" max="11" width="7.875" style="116" bestFit="1" customWidth="1"/>
    <col min="12" max="13" width="9.625" style="116" customWidth="1"/>
    <col min="14" max="14" width="6.875" style="116" customWidth="1"/>
    <col min="15" max="15" width="7.50390625" style="116" customWidth="1"/>
    <col min="16" max="16" width="7.875" style="116" bestFit="1" customWidth="1"/>
    <col min="17" max="18" width="9.625" style="116" customWidth="1"/>
    <col min="19" max="19" width="7.125" style="116" customWidth="1"/>
    <col min="20" max="20" width="8.00390625" style="116" customWidth="1"/>
    <col min="21" max="21" width="7.875" style="116" bestFit="1" customWidth="1"/>
    <col min="22" max="23" width="9.625" style="116" customWidth="1"/>
    <col min="24" max="24" width="5.875" style="116" bestFit="1" customWidth="1"/>
    <col min="25" max="26" width="7.75390625" style="116" customWidth="1"/>
    <col min="27" max="28" width="9.625" style="116" customWidth="1"/>
    <col min="29" max="16384" width="11.00390625" style="116" customWidth="1"/>
  </cols>
  <sheetData>
    <row r="1" spans="1:28" ht="42" customHeight="1">
      <c r="A1" s="258" t="s">
        <v>25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7:8" ht="14.25">
      <c r="G2" s="117"/>
      <c r="H2" s="117"/>
    </row>
    <row r="3" spans="1:28" s="119" customFormat="1" ht="21" customHeight="1">
      <c r="A3" s="118"/>
      <c r="B3" s="305" t="s">
        <v>99</v>
      </c>
      <c r="C3" s="306"/>
      <c r="D3" s="118"/>
      <c r="E3" s="263" t="s">
        <v>10</v>
      </c>
      <c r="F3" s="263"/>
      <c r="G3" s="263"/>
      <c r="H3" s="263"/>
      <c r="I3" s="263"/>
      <c r="J3" s="263"/>
      <c r="K3" s="263"/>
      <c r="L3" s="263"/>
      <c r="M3" s="263"/>
      <c r="N3" s="263"/>
      <c r="O3" s="263"/>
      <c r="P3" s="263"/>
      <c r="Q3" s="263"/>
      <c r="R3" s="263"/>
      <c r="S3" s="263"/>
      <c r="T3" s="263"/>
      <c r="U3" s="263"/>
      <c r="V3" s="263"/>
      <c r="W3" s="263"/>
      <c r="X3" s="263"/>
      <c r="Y3" s="263"/>
      <c r="Z3" s="263"/>
      <c r="AA3" s="263"/>
      <c r="AB3" s="263"/>
    </row>
    <row r="4" spans="1:28" s="121" customFormat="1" ht="21" customHeight="1">
      <c r="A4" s="120"/>
      <c r="B4" s="307" t="s">
        <v>100</v>
      </c>
      <c r="C4" s="308"/>
      <c r="D4" s="120"/>
      <c r="E4" s="276" t="s">
        <v>7</v>
      </c>
      <c r="F4" s="277"/>
      <c r="G4" s="277"/>
      <c r="H4" s="277"/>
      <c r="I4" s="276" t="s">
        <v>52</v>
      </c>
      <c r="J4" s="277"/>
      <c r="K4" s="277"/>
      <c r="L4" s="277"/>
      <c r="M4" s="278"/>
      <c r="N4" s="276" t="s">
        <v>83</v>
      </c>
      <c r="O4" s="277"/>
      <c r="P4" s="277"/>
      <c r="Q4" s="277"/>
      <c r="R4" s="278"/>
      <c r="S4" s="276" t="s">
        <v>84</v>
      </c>
      <c r="T4" s="277"/>
      <c r="U4" s="277"/>
      <c r="V4" s="277"/>
      <c r="W4" s="278"/>
      <c r="X4" s="276" t="s">
        <v>43</v>
      </c>
      <c r="Y4" s="277"/>
      <c r="Z4" s="277"/>
      <c r="AA4" s="277"/>
      <c r="AB4" s="278"/>
    </row>
    <row r="5" spans="1:28" s="121" customFormat="1" ht="16.5" customHeight="1">
      <c r="A5" s="120"/>
      <c r="B5" s="122"/>
      <c r="C5" s="292"/>
      <c r="D5" s="292"/>
      <c r="E5" s="123"/>
      <c r="F5" s="265" t="s">
        <v>42</v>
      </c>
      <c r="G5" s="265"/>
      <c r="H5" s="265" t="s">
        <v>77</v>
      </c>
      <c r="I5" s="123"/>
      <c r="J5" s="265" t="s">
        <v>42</v>
      </c>
      <c r="K5" s="265"/>
      <c r="L5" s="265" t="s">
        <v>77</v>
      </c>
      <c r="M5" s="289" t="s">
        <v>81</v>
      </c>
      <c r="N5" s="123"/>
      <c r="O5" s="265" t="s">
        <v>42</v>
      </c>
      <c r="P5" s="265"/>
      <c r="Q5" s="265" t="s">
        <v>77</v>
      </c>
      <c r="R5" s="289" t="s">
        <v>81</v>
      </c>
      <c r="S5" s="123"/>
      <c r="T5" s="265" t="s">
        <v>42</v>
      </c>
      <c r="U5" s="265"/>
      <c r="V5" s="265" t="s">
        <v>77</v>
      </c>
      <c r="W5" s="289" t="s">
        <v>81</v>
      </c>
      <c r="X5" s="123"/>
      <c r="Y5" s="265" t="s">
        <v>42</v>
      </c>
      <c r="Z5" s="265"/>
      <c r="AA5" s="265" t="s">
        <v>77</v>
      </c>
      <c r="AB5" s="289" t="s">
        <v>81</v>
      </c>
    </row>
    <row r="6" spans="1:28" s="121" customFormat="1" ht="16.5" customHeight="1" thickBot="1">
      <c r="A6" s="120"/>
      <c r="B6" s="124"/>
      <c r="C6" s="292"/>
      <c r="D6" s="292"/>
      <c r="E6" s="77" t="s">
        <v>0</v>
      </c>
      <c r="F6" s="265"/>
      <c r="G6" s="265"/>
      <c r="H6" s="266"/>
      <c r="I6" s="77" t="s">
        <v>0</v>
      </c>
      <c r="J6" s="265"/>
      <c r="K6" s="265"/>
      <c r="L6" s="266"/>
      <c r="M6" s="290"/>
      <c r="N6" s="77" t="s">
        <v>0</v>
      </c>
      <c r="O6" s="265"/>
      <c r="P6" s="265"/>
      <c r="Q6" s="266"/>
      <c r="R6" s="290"/>
      <c r="S6" s="77" t="s">
        <v>0</v>
      </c>
      <c r="T6" s="265"/>
      <c r="U6" s="265"/>
      <c r="V6" s="266"/>
      <c r="W6" s="290"/>
      <c r="X6" s="77" t="s">
        <v>0</v>
      </c>
      <c r="Y6" s="265"/>
      <c r="Z6" s="265"/>
      <c r="AA6" s="266"/>
      <c r="AB6" s="290"/>
    </row>
    <row r="7" spans="1:28" s="127" customFormat="1" ht="11.25">
      <c r="A7" s="301" t="s">
        <v>28</v>
      </c>
      <c r="B7" s="270" t="s">
        <v>12</v>
      </c>
      <c r="C7" s="271"/>
      <c r="D7" s="272"/>
      <c r="E7" s="45"/>
      <c r="F7" s="2"/>
      <c r="G7" s="125" t="s">
        <v>19</v>
      </c>
      <c r="H7" s="7"/>
      <c r="I7" s="54"/>
      <c r="J7" s="18"/>
      <c r="K7" s="125" t="s">
        <v>19</v>
      </c>
      <c r="L7" s="18"/>
      <c r="M7" s="126">
        <f>(L7-$H7)*0.32*-1</f>
        <v>0</v>
      </c>
      <c r="N7" s="54"/>
      <c r="O7" s="18"/>
      <c r="P7" s="125" t="s">
        <v>19</v>
      </c>
      <c r="Q7" s="18"/>
      <c r="R7" s="126">
        <f>(Q7-$H7)*0.32*-1</f>
        <v>0</v>
      </c>
      <c r="S7" s="45"/>
      <c r="T7" s="2"/>
      <c r="U7" s="125" t="s">
        <v>19</v>
      </c>
      <c r="V7" s="2"/>
      <c r="W7" s="126">
        <f>(V7-$H7)*0.32*-1</f>
        <v>0</v>
      </c>
      <c r="X7" s="45"/>
      <c r="Y7" s="2"/>
      <c r="Z7" s="125" t="s">
        <v>19</v>
      </c>
      <c r="AA7" s="2"/>
      <c r="AB7" s="126">
        <f>(AA7-$H7)*0.32*-1</f>
        <v>0</v>
      </c>
    </row>
    <row r="8" spans="1:28" s="127" customFormat="1" ht="11.25">
      <c r="A8" s="293"/>
      <c r="B8" s="270" t="s">
        <v>35</v>
      </c>
      <c r="C8" s="271"/>
      <c r="D8" s="272"/>
      <c r="E8" s="46"/>
      <c r="F8" s="1"/>
      <c r="G8" s="128" t="s">
        <v>19</v>
      </c>
      <c r="H8" s="8"/>
      <c r="I8" s="47"/>
      <c r="J8" s="3"/>
      <c r="K8" s="128" t="s">
        <v>19</v>
      </c>
      <c r="L8" s="3"/>
      <c r="M8" s="129">
        <f>(L8-$H8)*0.32*-1</f>
        <v>0</v>
      </c>
      <c r="N8" s="47"/>
      <c r="O8" s="3"/>
      <c r="P8" s="128" t="s">
        <v>19</v>
      </c>
      <c r="Q8" s="3"/>
      <c r="R8" s="129">
        <f>(Q8-$H8)*0.32*-1</f>
        <v>0</v>
      </c>
      <c r="S8" s="46"/>
      <c r="T8" s="1"/>
      <c r="U8" s="128" t="s">
        <v>19</v>
      </c>
      <c r="V8" s="1"/>
      <c r="W8" s="129">
        <f>(V8-$H8)*0.32*-1</f>
        <v>0</v>
      </c>
      <c r="X8" s="46"/>
      <c r="Y8" s="1"/>
      <c r="Z8" s="128" t="s">
        <v>19</v>
      </c>
      <c r="AA8" s="1"/>
      <c r="AB8" s="129">
        <f>(AA8-$H8)*0.32*-1</f>
        <v>0</v>
      </c>
    </row>
    <row r="9" spans="1:28" s="127" customFormat="1" ht="11.25">
      <c r="A9" s="293"/>
      <c r="B9" s="270" t="s">
        <v>14</v>
      </c>
      <c r="C9" s="271"/>
      <c r="D9" s="272"/>
      <c r="E9" s="46"/>
      <c r="F9" s="1"/>
      <c r="G9" s="128" t="s">
        <v>19</v>
      </c>
      <c r="H9" s="8"/>
      <c r="I9" s="47"/>
      <c r="J9" s="3"/>
      <c r="K9" s="128" t="s">
        <v>19</v>
      </c>
      <c r="L9" s="3"/>
      <c r="M9" s="129">
        <f>(L9-$H9)*0.32*-1</f>
        <v>0</v>
      </c>
      <c r="N9" s="47"/>
      <c r="O9" s="3"/>
      <c r="P9" s="128" t="s">
        <v>19</v>
      </c>
      <c r="Q9" s="3"/>
      <c r="R9" s="129">
        <f>(Q9-$H9)*0.32*-1</f>
        <v>0</v>
      </c>
      <c r="S9" s="46"/>
      <c r="T9" s="1"/>
      <c r="U9" s="128" t="s">
        <v>19</v>
      </c>
      <c r="V9" s="1"/>
      <c r="W9" s="129">
        <f>(V9-$H9)*0.32*-1</f>
        <v>0</v>
      </c>
      <c r="X9" s="46"/>
      <c r="Y9" s="1"/>
      <c r="Z9" s="128" t="s">
        <v>19</v>
      </c>
      <c r="AA9" s="1"/>
      <c r="AB9" s="129">
        <f>(AA9-$H9)*0.32*-1</f>
        <v>0</v>
      </c>
    </row>
    <row r="10" spans="1:28" s="138" customFormat="1" ht="6" customHeight="1">
      <c r="A10" s="293"/>
      <c r="B10" s="130"/>
      <c r="C10" s="130"/>
      <c r="D10" s="130"/>
      <c r="E10" s="173"/>
      <c r="F10" s="133"/>
      <c r="G10" s="133"/>
      <c r="H10" s="132"/>
      <c r="I10" s="137"/>
      <c r="J10" s="132"/>
      <c r="K10" s="133"/>
      <c r="L10" s="132"/>
      <c r="M10" s="136"/>
      <c r="N10" s="137"/>
      <c r="O10" s="132"/>
      <c r="P10" s="133"/>
      <c r="Q10" s="132"/>
      <c r="R10" s="136"/>
      <c r="S10" s="137"/>
      <c r="T10" s="132"/>
      <c r="U10" s="133"/>
      <c r="V10" s="132"/>
      <c r="W10" s="136"/>
      <c r="X10" s="137"/>
      <c r="Y10" s="132"/>
      <c r="Z10" s="133"/>
      <c r="AA10" s="132"/>
      <c r="AB10" s="136"/>
    </row>
    <row r="11" spans="1:28" s="127" customFormat="1" ht="27.75" customHeight="1">
      <c r="A11" s="293"/>
      <c r="B11" s="273" t="s">
        <v>36</v>
      </c>
      <c r="C11" s="274"/>
      <c r="D11" s="275"/>
      <c r="E11" s="174"/>
      <c r="F11" s="141"/>
      <c r="G11" s="141"/>
      <c r="H11" s="140"/>
      <c r="I11" s="47"/>
      <c r="J11" s="3"/>
      <c r="K11" s="128" t="s">
        <v>46</v>
      </c>
      <c r="L11" s="3"/>
      <c r="M11" s="129">
        <f>SQRT(L11*0.32*L11*0.32)*-1</f>
        <v>0</v>
      </c>
      <c r="N11" s="47"/>
      <c r="O11" s="3"/>
      <c r="P11" s="128" t="s">
        <v>46</v>
      </c>
      <c r="Q11" s="3"/>
      <c r="R11" s="129">
        <f>SQRT(Q11*0.32*Q11*0.32)*-1</f>
        <v>0</v>
      </c>
      <c r="S11" s="46"/>
      <c r="T11" s="1"/>
      <c r="U11" s="128" t="s">
        <v>46</v>
      </c>
      <c r="V11" s="1"/>
      <c r="W11" s="129">
        <f>SQRT(V11*0.32*V11*0.32)*-1</f>
        <v>0</v>
      </c>
      <c r="X11" s="46"/>
      <c r="Y11" s="1"/>
      <c r="Z11" s="128" t="s">
        <v>46</v>
      </c>
      <c r="AA11" s="1"/>
      <c r="AB11" s="129">
        <f>SQRT(AA11*0.32*AA11*0.32)*-1</f>
        <v>0</v>
      </c>
    </row>
    <row r="12" spans="1:28" s="127" customFormat="1" ht="28.5" customHeight="1">
      <c r="A12" s="293"/>
      <c r="B12" s="273" t="s">
        <v>37</v>
      </c>
      <c r="C12" s="274"/>
      <c r="D12" s="275"/>
      <c r="E12" s="173"/>
      <c r="F12" s="133"/>
      <c r="G12" s="133"/>
      <c r="H12" s="132"/>
      <c r="I12" s="47"/>
      <c r="J12" s="3"/>
      <c r="K12" s="145"/>
      <c r="L12" s="3"/>
      <c r="M12" s="129">
        <f>SQRT(L12*0.32*L12*0.32)*-1</f>
        <v>0</v>
      </c>
      <c r="N12" s="47"/>
      <c r="O12" s="3"/>
      <c r="P12" s="145"/>
      <c r="Q12" s="3"/>
      <c r="R12" s="129">
        <f>SQRT(Q12*0.32*Q12*0.32)*-1</f>
        <v>0</v>
      </c>
      <c r="S12" s="46"/>
      <c r="T12" s="1"/>
      <c r="U12" s="145"/>
      <c r="V12" s="1"/>
      <c r="W12" s="129">
        <f>SQRT(V12*0.32*V12*0.32)*-1</f>
        <v>0</v>
      </c>
      <c r="X12" s="46"/>
      <c r="Y12" s="1"/>
      <c r="Z12" s="145"/>
      <c r="AA12" s="1"/>
      <c r="AB12" s="129">
        <f>SQRT(AA12*0.32*AA12*0.32)*-1</f>
        <v>0</v>
      </c>
    </row>
    <row r="13" spans="1:28" s="127" customFormat="1" ht="28.5" customHeight="1">
      <c r="A13" s="293"/>
      <c r="B13" s="273" t="s">
        <v>50</v>
      </c>
      <c r="C13" s="274"/>
      <c r="D13" s="275"/>
      <c r="E13" s="173"/>
      <c r="F13" s="133"/>
      <c r="G13" s="133"/>
      <c r="H13" s="132"/>
      <c r="I13" s="47"/>
      <c r="J13" s="3"/>
      <c r="K13" s="128" t="s">
        <v>46</v>
      </c>
      <c r="L13" s="3"/>
      <c r="M13" s="129">
        <f>L13*0.32</f>
        <v>0</v>
      </c>
      <c r="N13" s="47"/>
      <c r="O13" s="3"/>
      <c r="P13" s="128" t="s">
        <v>46</v>
      </c>
      <c r="Q13" s="3"/>
      <c r="R13" s="129">
        <f>Q13*0.32</f>
        <v>0</v>
      </c>
      <c r="S13" s="46"/>
      <c r="T13" s="1"/>
      <c r="U13" s="128" t="s">
        <v>46</v>
      </c>
      <c r="V13" s="1"/>
      <c r="W13" s="129">
        <f>V13*0.32</f>
        <v>0</v>
      </c>
      <c r="X13" s="46"/>
      <c r="Y13" s="1"/>
      <c r="Z13" s="128" t="s">
        <v>46</v>
      </c>
      <c r="AA13" s="1"/>
      <c r="AB13" s="129">
        <f>AA13*0.32</f>
        <v>0</v>
      </c>
    </row>
    <row r="14" spans="1:28" s="127" customFormat="1" ht="29.25" customHeight="1">
      <c r="A14" s="294"/>
      <c r="B14" s="273" t="s">
        <v>49</v>
      </c>
      <c r="C14" s="274"/>
      <c r="D14" s="275"/>
      <c r="E14" s="175"/>
      <c r="F14" s="148"/>
      <c r="G14" s="148"/>
      <c r="H14" s="147"/>
      <c r="I14" s="47"/>
      <c r="J14" s="3"/>
      <c r="K14" s="145"/>
      <c r="L14" s="3"/>
      <c r="M14" s="129">
        <f>L14*0.32</f>
        <v>0</v>
      </c>
      <c r="N14" s="47"/>
      <c r="O14" s="3"/>
      <c r="P14" s="145"/>
      <c r="Q14" s="3"/>
      <c r="R14" s="129">
        <f>Q14*0.32</f>
        <v>0</v>
      </c>
      <c r="S14" s="46"/>
      <c r="T14" s="1"/>
      <c r="U14" s="145"/>
      <c r="V14" s="1"/>
      <c r="W14" s="129">
        <f>V14*0.32</f>
        <v>0</v>
      </c>
      <c r="X14" s="46"/>
      <c r="Y14" s="1"/>
      <c r="Z14" s="145"/>
      <c r="AA14" s="1"/>
      <c r="AB14" s="129">
        <f>AA14*0.32</f>
        <v>0</v>
      </c>
    </row>
    <row r="15" spans="2:28" s="152" customFormat="1" ht="19.5" customHeight="1" thickBot="1">
      <c r="B15" s="286"/>
      <c r="C15" s="286"/>
      <c r="D15" s="286"/>
      <c r="E15" s="176"/>
      <c r="F15" s="155"/>
      <c r="G15" s="155"/>
      <c r="H15" s="154"/>
      <c r="I15" s="159"/>
      <c r="J15" s="154"/>
      <c r="K15" s="155"/>
      <c r="L15" s="154"/>
      <c r="M15" s="158"/>
      <c r="N15" s="159"/>
      <c r="O15" s="154"/>
      <c r="P15" s="155"/>
      <c r="Q15" s="154"/>
      <c r="R15" s="158"/>
      <c r="S15" s="159"/>
      <c r="T15" s="154"/>
      <c r="U15" s="155"/>
      <c r="V15" s="154"/>
      <c r="W15" s="158"/>
      <c r="X15" s="159"/>
      <c r="Y15" s="154"/>
      <c r="Z15" s="155"/>
      <c r="AA15" s="154"/>
      <c r="AB15" s="158"/>
    </row>
    <row r="16" spans="1:28" s="127" customFormat="1" ht="12.75" customHeight="1">
      <c r="A16" s="301" t="s">
        <v>30</v>
      </c>
      <c r="B16" s="270" t="s">
        <v>12</v>
      </c>
      <c r="C16" s="271"/>
      <c r="D16" s="272"/>
      <c r="E16" s="12"/>
      <c r="F16" s="3"/>
      <c r="G16" s="128" t="s">
        <v>19</v>
      </c>
      <c r="H16" s="10"/>
      <c r="I16" s="47"/>
      <c r="J16" s="3"/>
      <c r="K16" s="128" t="s">
        <v>19</v>
      </c>
      <c r="L16" s="3"/>
      <c r="M16" s="126">
        <f>(L16-$H16)*0.32*-1</f>
        <v>0</v>
      </c>
      <c r="N16" s="47"/>
      <c r="O16" s="3"/>
      <c r="P16" s="128" t="s">
        <v>19</v>
      </c>
      <c r="Q16" s="3"/>
      <c r="R16" s="126">
        <f>(Q16-$H16)*0.32*-1</f>
        <v>0</v>
      </c>
      <c r="S16" s="47"/>
      <c r="T16" s="3"/>
      <c r="U16" s="128" t="s">
        <v>19</v>
      </c>
      <c r="V16" s="3"/>
      <c r="W16" s="126">
        <f>(V16-$H16)*0.32*-1</f>
        <v>0</v>
      </c>
      <c r="X16" s="47"/>
      <c r="Y16" s="3"/>
      <c r="Z16" s="128" t="s">
        <v>19</v>
      </c>
      <c r="AA16" s="3"/>
      <c r="AB16" s="126">
        <f>(AA16-$H16)*0.32*-1</f>
        <v>0</v>
      </c>
    </row>
    <row r="17" spans="1:28" s="127" customFormat="1" ht="11.25">
      <c r="A17" s="293"/>
      <c r="B17" s="270" t="s">
        <v>35</v>
      </c>
      <c r="C17" s="271"/>
      <c r="D17" s="272"/>
      <c r="E17" s="12"/>
      <c r="F17" s="3"/>
      <c r="G17" s="128" t="s">
        <v>19</v>
      </c>
      <c r="H17" s="10"/>
      <c r="I17" s="47"/>
      <c r="J17" s="3"/>
      <c r="K17" s="128" t="s">
        <v>19</v>
      </c>
      <c r="L17" s="3"/>
      <c r="M17" s="129">
        <f>(L17-$H17)*0.32*-1</f>
        <v>0</v>
      </c>
      <c r="N17" s="47"/>
      <c r="O17" s="3"/>
      <c r="P17" s="128" t="s">
        <v>19</v>
      </c>
      <c r="Q17" s="3"/>
      <c r="R17" s="129">
        <f>(Q17-$H17)*0.32*-1</f>
        <v>0</v>
      </c>
      <c r="S17" s="47"/>
      <c r="T17" s="3"/>
      <c r="U17" s="128" t="s">
        <v>19</v>
      </c>
      <c r="V17" s="3"/>
      <c r="W17" s="129">
        <f>(V17-$H17)*0.32*-1</f>
        <v>0</v>
      </c>
      <c r="X17" s="47"/>
      <c r="Y17" s="3"/>
      <c r="Z17" s="128" t="s">
        <v>19</v>
      </c>
      <c r="AA17" s="3"/>
      <c r="AB17" s="129">
        <f>(AA17-$H17)*0.32*-1</f>
        <v>0</v>
      </c>
    </row>
    <row r="18" spans="1:28" s="127" customFormat="1" ht="11.25">
      <c r="A18" s="293"/>
      <c r="B18" s="270" t="s">
        <v>14</v>
      </c>
      <c r="C18" s="271"/>
      <c r="D18" s="272"/>
      <c r="E18" s="12"/>
      <c r="F18" s="3"/>
      <c r="G18" s="128" t="s">
        <v>19</v>
      </c>
      <c r="H18" s="10"/>
      <c r="I18" s="47"/>
      <c r="J18" s="3"/>
      <c r="K18" s="128" t="s">
        <v>19</v>
      </c>
      <c r="L18" s="3"/>
      <c r="M18" s="129">
        <f>(L18-$H18)*0.32*-1</f>
        <v>0</v>
      </c>
      <c r="N18" s="47"/>
      <c r="O18" s="3"/>
      <c r="P18" s="128" t="s">
        <v>19</v>
      </c>
      <c r="Q18" s="3"/>
      <c r="R18" s="129">
        <f>(Q18-$H18)*0.32*-1</f>
        <v>0</v>
      </c>
      <c r="S18" s="47"/>
      <c r="T18" s="3"/>
      <c r="U18" s="128" t="s">
        <v>19</v>
      </c>
      <c r="V18" s="3"/>
      <c r="W18" s="129">
        <f>(V18-$H18)*0.32*-1</f>
        <v>0</v>
      </c>
      <c r="X18" s="47"/>
      <c r="Y18" s="3"/>
      <c r="Z18" s="128" t="s">
        <v>19</v>
      </c>
      <c r="AA18" s="3"/>
      <c r="AB18" s="129">
        <f>(AA18-$H18)*0.32*-1</f>
        <v>0</v>
      </c>
    </row>
    <row r="19" spans="1:28" s="138" customFormat="1" ht="6" customHeight="1">
      <c r="A19" s="293"/>
      <c r="B19" s="130"/>
      <c r="C19" s="130"/>
      <c r="D19" s="130"/>
      <c r="E19" s="173"/>
      <c r="F19" s="133"/>
      <c r="G19" s="132"/>
      <c r="H19" s="132"/>
      <c r="I19" s="137"/>
      <c r="J19" s="132"/>
      <c r="K19" s="133"/>
      <c r="L19" s="132"/>
      <c r="M19" s="136"/>
      <c r="N19" s="137"/>
      <c r="O19" s="132"/>
      <c r="P19" s="133"/>
      <c r="Q19" s="132"/>
      <c r="R19" s="136"/>
      <c r="S19" s="137"/>
      <c r="T19" s="132"/>
      <c r="U19" s="133"/>
      <c r="V19" s="132"/>
      <c r="W19" s="136"/>
      <c r="X19" s="137"/>
      <c r="Y19" s="132"/>
      <c r="Z19" s="133"/>
      <c r="AA19" s="132"/>
      <c r="AB19" s="136"/>
    </row>
    <row r="20" spans="1:28" s="127" customFormat="1" ht="23.25" customHeight="1">
      <c r="A20" s="293"/>
      <c r="B20" s="273" t="s">
        <v>36</v>
      </c>
      <c r="C20" s="274"/>
      <c r="D20" s="275"/>
      <c r="E20" s="174"/>
      <c r="F20" s="141"/>
      <c r="G20" s="140"/>
      <c r="H20" s="140"/>
      <c r="I20" s="47"/>
      <c r="J20" s="3"/>
      <c r="K20" s="128" t="s">
        <v>46</v>
      </c>
      <c r="L20" s="3"/>
      <c r="M20" s="129">
        <f>SQRT(L20*0.32*L20*0.32)*-1</f>
        <v>0</v>
      </c>
      <c r="N20" s="47"/>
      <c r="O20" s="3"/>
      <c r="P20" s="128" t="s">
        <v>46</v>
      </c>
      <c r="Q20" s="3"/>
      <c r="R20" s="129">
        <f>SQRT(Q20*0.32*Q20*0.32)*-1</f>
        <v>0</v>
      </c>
      <c r="S20" s="47"/>
      <c r="T20" s="3"/>
      <c r="U20" s="128" t="s">
        <v>46</v>
      </c>
      <c r="V20" s="3"/>
      <c r="W20" s="129">
        <f>SQRT(V20*0.32*V20*0.32)*-1</f>
        <v>0</v>
      </c>
      <c r="X20" s="47"/>
      <c r="Y20" s="3"/>
      <c r="Z20" s="128" t="s">
        <v>46</v>
      </c>
      <c r="AA20" s="3"/>
      <c r="AB20" s="129">
        <f>SQRT(AA20*0.32*AA20*0.32)*-1</f>
        <v>0</v>
      </c>
    </row>
    <row r="21" spans="1:28" s="127" customFormat="1" ht="23.25" customHeight="1">
      <c r="A21" s="293"/>
      <c r="B21" s="273" t="s">
        <v>37</v>
      </c>
      <c r="C21" s="274"/>
      <c r="D21" s="275"/>
      <c r="E21" s="173"/>
      <c r="F21" s="133"/>
      <c r="G21" s="132"/>
      <c r="H21" s="132"/>
      <c r="I21" s="47"/>
      <c r="J21" s="3"/>
      <c r="K21" s="145"/>
      <c r="L21" s="3"/>
      <c r="M21" s="129">
        <f>SQRT(L21*0.32*L21*0.32)*-1</f>
        <v>0</v>
      </c>
      <c r="N21" s="47"/>
      <c r="O21" s="3"/>
      <c r="P21" s="145"/>
      <c r="Q21" s="3"/>
      <c r="R21" s="129">
        <f>SQRT(Q21*0.32*Q21*0.32)*-1</f>
        <v>0</v>
      </c>
      <c r="S21" s="47"/>
      <c r="T21" s="3"/>
      <c r="U21" s="145"/>
      <c r="V21" s="3"/>
      <c r="W21" s="129">
        <f>SQRT(V21*0.32*V21*0.32)*-1</f>
        <v>0</v>
      </c>
      <c r="X21" s="47"/>
      <c r="Y21" s="3"/>
      <c r="Z21" s="145"/>
      <c r="AA21" s="3"/>
      <c r="AB21" s="129">
        <f>SQRT(AA21*0.32*AA21*0.32)*-1</f>
        <v>0</v>
      </c>
    </row>
    <row r="22" spans="1:28" s="127" customFormat="1" ht="23.25" customHeight="1">
      <c r="A22" s="293"/>
      <c r="B22" s="273" t="s">
        <v>50</v>
      </c>
      <c r="C22" s="274"/>
      <c r="D22" s="275"/>
      <c r="E22" s="173"/>
      <c r="F22" s="133"/>
      <c r="G22" s="132"/>
      <c r="H22" s="132"/>
      <c r="I22" s="47"/>
      <c r="J22" s="3"/>
      <c r="K22" s="128" t="s">
        <v>46</v>
      </c>
      <c r="L22" s="3"/>
      <c r="M22" s="129">
        <f>L22*0.32</f>
        <v>0</v>
      </c>
      <c r="N22" s="47"/>
      <c r="O22" s="3"/>
      <c r="P22" s="128" t="s">
        <v>46</v>
      </c>
      <c r="Q22" s="3"/>
      <c r="R22" s="129">
        <f>Q22*0.32</f>
        <v>0</v>
      </c>
      <c r="S22" s="47"/>
      <c r="T22" s="3"/>
      <c r="U22" s="128" t="s">
        <v>46</v>
      </c>
      <c r="V22" s="3"/>
      <c r="W22" s="129">
        <f>V22*0.32</f>
        <v>0</v>
      </c>
      <c r="X22" s="47"/>
      <c r="Y22" s="3"/>
      <c r="Z22" s="128" t="s">
        <v>46</v>
      </c>
      <c r="AA22" s="3"/>
      <c r="AB22" s="129">
        <f>AA22*0.32</f>
        <v>0</v>
      </c>
    </row>
    <row r="23" spans="1:28" s="127" customFormat="1" ht="23.25" customHeight="1" thickBot="1">
      <c r="A23" s="294"/>
      <c r="B23" s="273" t="s">
        <v>49</v>
      </c>
      <c r="C23" s="274"/>
      <c r="D23" s="275"/>
      <c r="E23" s="177"/>
      <c r="F23" s="178"/>
      <c r="G23" s="164"/>
      <c r="H23" s="164"/>
      <c r="I23" s="47"/>
      <c r="J23" s="3"/>
      <c r="K23" s="145"/>
      <c r="L23" s="3"/>
      <c r="M23" s="129">
        <f>L23*0.32</f>
        <v>0</v>
      </c>
      <c r="N23" s="47"/>
      <c r="O23" s="3"/>
      <c r="P23" s="145"/>
      <c r="Q23" s="3"/>
      <c r="R23" s="129">
        <f>Q23*0.32</f>
        <v>0</v>
      </c>
      <c r="S23" s="47"/>
      <c r="T23" s="3"/>
      <c r="U23" s="145"/>
      <c r="V23" s="3"/>
      <c r="W23" s="129">
        <f>V23*0.32</f>
        <v>0</v>
      </c>
      <c r="X23" s="47"/>
      <c r="Y23" s="3"/>
      <c r="Z23" s="145"/>
      <c r="AA23" s="3"/>
      <c r="AB23" s="129">
        <f>AA23*0.32</f>
        <v>0</v>
      </c>
    </row>
    <row r="24" spans="11:28" ht="15">
      <c r="K24" s="69" t="s">
        <v>73</v>
      </c>
      <c r="L24" s="69"/>
      <c r="M24" s="115">
        <f>SUM(M7:M9,M11:M14,M16:M18,M20:M23)</f>
        <v>0</v>
      </c>
      <c r="P24" s="69" t="s">
        <v>73</v>
      </c>
      <c r="Q24" s="69"/>
      <c r="R24" s="115">
        <f>SUM(R7:R9,R11:R14,R16:R18,R20:R23)</f>
        <v>0</v>
      </c>
      <c r="U24" s="69" t="s">
        <v>73</v>
      </c>
      <c r="V24" s="69"/>
      <c r="W24" s="115">
        <f>SUM(W7:W9,W11:W14,W16:W18,W20:W23)</f>
        <v>0</v>
      </c>
      <c r="Z24" s="69" t="s">
        <v>73</v>
      </c>
      <c r="AA24" s="69"/>
      <c r="AB24" s="115">
        <f>SUM(AB7:AB9,AB11:AB14,AB16:AB18,AB20:AB23)</f>
        <v>0</v>
      </c>
    </row>
    <row r="25" ht="15" thickBot="1"/>
    <row r="26" spans="1:4" ht="84.75" customHeight="1" thickBot="1">
      <c r="A26" s="302" t="s">
        <v>101</v>
      </c>
      <c r="B26" s="303"/>
      <c r="C26" s="303"/>
      <c r="D26" s="304"/>
    </row>
    <row r="27" ht="15" thickBot="1"/>
    <row r="28" spans="1:28" s="127" customFormat="1" ht="12.75" customHeight="1">
      <c r="A28" s="301" t="s">
        <v>78</v>
      </c>
      <c r="B28" s="270" t="s">
        <v>12</v>
      </c>
      <c r="C28" s="271"/>
      <c r="D28" s="272"/>
      <c r="E28" s="9"/>
      <c r="F28" s="5"/>
      <c r="G28" s="128" t="s">
        <v>19</v>
      </c>
      <c r="H28" s="10"/>
      <c r="I28" s="4"/>
      <c r="J28" s="5"/>
      <c r="K28" s="128" t="s">
        <v>19</v>
      </c>
      <c r="L28" s="11"/>
      <c r="M28" s="126">
        <f>(L28-$H28)*0.32</f>
        <v>0</v>
      </c>
      <c r="N28" s="4"/>
      <c r="O28" s="5"/>
      <c r="P28" s="128" t="s">
        <v>19</v>
      </c>
      <c r="Q28" s="11"/>
      <c r="R28" s="126">
        <f>(Q28-$H28)*0.32</f>
        <v>0</v>
      </c>
      <c r="S28" s="4"/>
      <c r="T28" s="5"/>
      <c r="U28" s="128" t="s">
        <v>19</v>
      </c>
      <c r="V28" s="11"/>
      <c r="W28" s="126">
        <f>(V28-$H28)*0.32</f>
        <v>0</v>
      </c>
      <c r="X28" s="4"/>
      <c r="Y28" s="5"/>
      <c r="Z28" s="128" t="s">
        <v>19</v>
      </c>
      <c r="AA28" s="11"/>
      <c r="AB28" s="126">
        <f>(AA28-$H28)*0.32</f>
        <v>0</v>
      </c>
    </row>
    <row r="29" spans="1:28" s="127" customFormat="1" ht="11.25">
      <c r="A29" s="293"/>
      <c r="B29" s="270" t="s">
        <v>35</v>
      </c>
      <c r="C29" s="271"/>
      <c r="D29" s="272"/>
      <c r="E29" s="12"/>
      <c r="F29" s="3"/>
      <c r="G29" s="128" t="s">
        <v>19</v>
      </c>
      <c r="H29" s="10"/>
      <c r="I29" s="4"/>
      <c r="J29" s="3"/>
      <c r="K29" s="128" t="s">
        <v>19</v>
      </c>
      <c r="L29" s="11"/>
      <c r="M29" s="129">
        <f>(L29-$H29)*0.32</f>
        <v>0</v>
      </c>
      <c r="N29" s="4"/>
      <c r="O29" s="3"/>
      <c r="P29" s="128" t="s">
        <v>19</v>
      </c>
      <c r="Q29" s="11"/>
      <c r="R29" s="129">
        <f>(Q29-$H29)*0.32</f>
        <v>0</v>
      </c>
      <c r="S29" s="4"/>
      <c r="T29" s="3"/>
      <c r="U29" s="128" t="s">
        <v>19</v>
      </c>
      <c r="V29" s="11"/>
      <c r="W29" s="129">
        <f>(V29-$H29)*0.32</f>
        <v>0</v>
      </c>
      <c r="X29" s="4"/>
      <c r="Y29" s="3"/>
      <c r="Z29" s="128" t="s">
        <v>19</v>
      </c>
      <c r="AA29" s="11"/>
      <c r="AB29" s="129">
        <f>(AA29-$H29)*0.32</f>
        <v>0</v>
      </c>
    </row>
    <row r="30" spans="1:28" s="127" customFormat="1" ht="11.25">
      <c r="A30" s="293"/>
      <c r="B30" s="270" t="s">
        <v>14</v>
      </c>
      <c r="C30" s="271"/>
      <c r="D30" s="272"/>
      <c r="E30" s="13"/>
      <c r="F30" s="6"/>
      <c r="G30" s="128" t="s">
        <v>19</v>
      </c>
      <c r="H30" s="10"/>
      <c r="I30" s="4"/>
      <c r="J30" s="6"/>
      <c r="K30" s="128" t="s">
        <v>19</v>
      </c>
      <c r="L30" s="11"/>
      <c r="M30" s="129">
        <f>(L30-$H30)*0.32</f>
        <v>0</v>
      </c>
      <c r="N30" s="4"/>
      <c r="O30" s="6"/>
      <c r="P30" s="128" t="s">
        <v>19</v>
      </c>
      <c r="Q30" s="11"/>
      <c r="R30" s="129">
        <f>(Q30-$H30)*0.32</f>
        <v>0</v>
      </c>
      <c r="S30" s="4"/>
      <c r="T30" s="6"/>
      <c r="U30" s="128" t="s">
        <v>19</v>
      </c>
      <c r="V30" s="11"/>
      <c r="W30" s="129">
        <f>(V30-$H30)*0.32</f>
        <v>0</v>
      </c>
      <c r="X30" s="4"/>
      <c r="Y30" s="6"/>
      <c r="Z30" s="128" t="s">
        <v>19</v>
      </c>
      <c r="AA30" s="11"/>
      <c r="AB30" s="129">
        <f>(AA30-$H30)*0.32</f>
        <v>0</v>
      </c>
    </row>
    <row r="31" spans="1:28" s="138" customFormat="1" ht="6" customHeight="1">
      <c r="A31" s="293"/>
      <c r="B31" s="130"/>
      <c r="C31" s="130"/>
      <c r="D31" s="130"/>
      <c r="E31" s="173"/>
      <c r="F31" s="133"/>
      <c r="G31" s="132"/>
      <c r="H31" s="132"/>
      <c r="I31" s="160"/>
      <c r="J31" s="133"/>
      <c r="K31" s="133"/>
      <c r="L31" s="134"/>
      <c r="M31" s="136"/>
      <c r="N31" s="160"/>
      <c r="O31" s="133"/>
      <c r="P31" s="133"/>
      <c r="Q31" s="134"/>
      <c r="R31" s="136"/>
      <c r="S31" s="160"/>
      <c r="T31" s="133"/>
      <c r="U31" s="133"/>
      <c r="V31" s="134"/>
      <c r="W31" s="136"/>
      <c r="X31" s="160"/>
      <c r="Y31" s="133"/>
      <c r="Z31" s="133"/>
      <c r="AA31" s="134"/>
      <c r="AB31" s="136"/>
    </row>
    <row r="32" spans="1:28" s="127" customFormat="1" ht="23.25" customHeight="1">
      <c r="A32" s="293"/>
      <c r="B32" s="273" t="s">
        <v>36</v>
      </c>
      <c r="C32" s="274"/>
      <c r="D32" s="275"/>
      <c r="E32" s="174"/>
      <c r="F32" s="141"/>
      <c r="G32" s="140"/>
      <c r="H32" s="140"/>
      <c r="I32" s="4"/>
      <c r="J32" s="6"/>
      <c r="K32" s="128" t="s">
        <v>46</v>
      </c>
      <c r="L32" s="11"/>
      <c r="M32" s="129">
        <f>L32*0.32</f>
        <v>0</v>
      </c>
      <c r="N32" s="4"/>
      <c r="O32" s="6"/>
      <c r="P32" s="128" t="s">
        <v>46</v>
      </c>
      <c r="Q32" s="11"/>
      <c r="R32" s="129">
        <f>Q32*0.32</f>
        <v>0</v>
      </c>
      <c r="S32" s="4"/>
      <c r="T32" s="6"/>
      <c r="U32" s="128" t="s">
        <v>46</v>
      </c>
      <c r="V32" s="11"/>
      <c r="W32" s="129">
        <f>V32*0.32</f>
        <v>0</v>
      </c>
      <c r="X32" s="4"/>
      <c r="Y32" s="6"/>
      <c r="Z32" s="128" t="s">
        <v>46</v>
      </c>
      <c r="AA32" s="11"/>
      <c r="AB32" s="129">
        <f>AA32*0.32</f>
        <v>0</v>
      </c>
    </row>
    <row r="33" spans="1:28" s="127" customFormat="1" ht="23.25" customHeight="1">
      <c r="A33" s="293"/>
      <c r="B33" s="273" t="s">
        <v>37</v>
      </c>
      <c r="C33" s="274"/>
      <c r="D33" s="275"/>
      <c r="E33" s="173"/>
      <c r="F33" s="133"/>
      <c r="G33" s="132"/>
      <c r="H33" s="132"/>
      <c r="I33" s="4"/>
      <c r="J33" s="6"/>
      <c r="K33" s="145"/>
      <c r="L33" s="11"/>
      <c r="M33" s="129">
        <f>L33*0.32</f>
        <v>0</v>
      </c>
      <c r="N33" s="4"/>
      <c r="O33" s="6"/>
      <c r="P33" s="145"/>
      <c r="Q33" s="11"/>
      <c r="R33" s="129">
        <f>Q33*0.32</f>
        <v>0</v>
      </c>
      <c r="S33" s="4"/>
      <c r="T33" s="6"/>
      <c r="U33" s="145"/>
      <c r="V33" s="11"/>
      <c r="W33" s="129">
        <f>V33*0.32</f>
        <v>0</v>
      </c>
      <c r="X33" s="4"/>
      <c r="Y33" s="6"/>
      <c r="Z33" s="145"/>
      <c r="AA33" s="11"/>
      <c r="AB33" s="129">
        <f>AA33*0.32</f>
        <v>0</v>
      </c>
    </row>
    <row r="34" spans="1:28" s="127" customFormat="1" ht="23.25" customHeight="1">
      <c r="A34" s="293"/>
      <c r="B34" s="273" t="s">
        <v>50</v>
      </c>
      <c r="C34" s="274"/>
      <c r="D34" s="275"/>
      <c r="E34" s="173"/>
      <c r="F34" s="133"/>
      <c r="G34" s="132"/>
      <c r="H34" s="132"/>
      <c r="I34" s="4"/>
      <c r="J34" s="6"/>
      <c r="K34" s="128" t="s">
        <v>46</v>
      </c>
      <c r="L34" s="11"/>
      <c r="M34" s="129">
        <f>L34*0.32</f>
        <v>0</v>
      </c>
      <c r="N34" s="4"/>
      <c r="O34" s="6"/>
      <c r="P34" s="128" t="s">
        <v>46</v>
      </c>
      <c r="Q34" s="11"/>
      <c r="R34" s="129">
        <f>Q34*0.32</f>
        <v>0</v>
      </c>
      <c r="S34" s="4"/>
      <c r="T34" s="6"/>
      <c r="U34" s="128" t="s">
        <v>46</v>
      </c>
      <c r="V34" s="11"/>
      <c r="W34" s="129">
        <f>V34*0.32</f>
        <v>0</v>
      </c>
      <c r="X34" s="4"/>
      <c r="Y34" s="6"/>
      <c r="Z34" s="128" t="s">
        <v>46</v>
      </c>
      <c r="AA34" s="11"/>
      <c r="AB34" s="129">
        <f>AA34*0.32</f>
        <v>0</v>
      </c>
    </row>
    <row r="35" spans="1:28" s="127" customFormat="1" ht="23.25" customHeight="1" thickBot="1">
      <c r="A35" s="294"/>
      <c r="B35" s="273" t="s">
        <v>49</v>
      </c>
      <c r="C35" s="274"/>
      <c r="D35" s="275"/>
      <c r="E35" s="177"/>
      <c r="F35" s="178"/>
      <c r="G35" s="164"/>
      <c r="H35" s="164"/>
      <c r="I35" s="14"/>
      <c r="J35" s="15"/>
      <c r="K35" s="179"/>
      <c r="L35" s="16"/>
      <c r="M35" s="180">
        <f>L35*0.32</f>
        <v>0</v>
      </c>
      <c r="N35" s="14"/>
      <c r="O35" s="15"/>
      <c r="P35" s="179"/>
      <c r="Q35" s="16"/>
      <c r="R35" s="180">
        <f>Q35*0.32</f>
        <v>0</v>
      </c>
      <c r="S35" s="14"/>
      <c r="T35" s="15"/>
      <c r="U35" s="179"/>
      <c r="V35" s="16"/>
      <c r="W35" s="180">
        <f>V35*0.32</f>
        <v>0</v>
      </c>
      <c r="X35" s="14"/>
      <c r="Y35" s="15"/>
      <c r="Z35" s="179"/>
      <c r="AA35" s="16"/>
      <c r="AB35" s="180">
        <f>AA35*0.32</f>
        <v>0</v>
      </c>
    </row>
    <row r="36" ht="15" thickBot="1"/>
    <row r="37" spans="1:28" s="127" customFormat="1" ht="12.75" customHeight="1">
      <c r="A37" s="301" t="s">
        <v>79</v>
      </c>
      <c r="B37" s="270" t="s">
        <v>12</v>
      </c>
      <c r="C37" s="271"/>
      <c r="D37" s="272"/>
      <c r="E37" s="9"/>
      <c r="F37" s="5"/>
      <c r="G37" s="128" t="s">
        <v>19</v>
      </c>
      <c r="H37" s="10"/>
      <c r="I37" s="4"/>
      <c r="J37" s="5"/>
      <c r="K37" s="128" t="s">
        <v>19</v>
      </c>
      <c r="L37" s="11"/>
      <c r="M37" s="126">
        <f>(L37-$H37)*0.32</f>
        <v>0</v>
      </c>
      <c r="N37" s="4"/>
      <c r="O37" s="5"/>
      <c r="P37" s="128" t="s">
        <v>19</v>
      </c>
      <c r="Q37" s="11"/>
      <c r="R37" s="126">
        <f>(Q37-$H37)*0.32</f>
        <v>0</v>
      </c>
      <c r="S37" s="4"/>
      <c r="T37" s="5"/>
      <c r="U37" s="128" t="s">
        <v>19</v>
      </c>
      <c r="V37" s="11"/>
      <c r="W37" s="126">
        <f>(V37-$H37)*0.32</f>
        <v>0</v>
      </c>
      <c r="X37" s="4"/>
      <c r="Y37" s="5"/>
      <c r="Z37" s="128" t="s">
        <v>19</v>
      </c>
      <c r="AA37" s="11"/>
      <c r="AB37" s="126">
        <f>(AA37-$H37)*0.32</f>
        <v>0</v>
      </c>
    </row>
    <row r="38" spans="1:28" s="127" customFormat="1" ht="11.25">
      <c r="A38" s="293"/>
      <c r="B38" s="270" t="s">
        <v>35</v>
      </c>
      <c r="C38" s="271"/>
      <c r="D38" s="272"/>
      <c r="E38" s="12"/>
      <c r="F38" s="3"/>
      <c r="G38" s="128" t="s">
        <v>19</v>
      </c>
      <c r="H38" s="10"/>
      <c r="I38" s="4"/>
      <c r="J38" s="3"/>
      <c r="K38" s="128" t="s">
        <v>19</v>
      </c>
      <c r="L38" s="11"/>
      <c r="M38" s="129">
        <f>(L38-$H38)*0.32</f>
        <v>0</v>
      </c>
      <c r="N38" s="4"/>
      <c r="O38" s="3"/>
      <c r="P38" s="128" t="s">
        <v>19</v>
      </c>
      <c r="Q38" s="11"/>
      <c r="R38" s="129">
        <f>(Q38-$H38)*0.32</f>
        <v>0</v>
      </c>
      <c r="S38" s="4"/>
      <c r="T38" s="3"/>
      <c r="U38" s="128" t="s">
        <v>19</v>
      </c>
      <c r="V38" s="11"/>
      <c r="W38" s="129">
        <f>(V38-$H38)*0.32</f>
        <v>0</v>
      </c>
      <c r="X38" s="4"/>
      <c r="Y38" s="3"/>
      <c r="Z38" s="128" t="s">
        <v>19</v>
      </c>
      <c r="AA38" s="11"/>
      <c r="AB38" s="129">
        <f>(AA38-$H38)*0.32</f>
        <v>0</v>
      </c>
    </row>
    <row r="39" spans="1:28" s="127" customFormat="1" ht="11.25">
      <c r="A39" s="293"/>
      <c r="B39" s="270" t="s">
        <v>14</v>
      </c>
      <c r="C39" s="271"/>
      <c r="D39" s="272"/>
      <c r="E39" s="13"/>
      <c r="F39" s="6"/>
      <c r="G39" s="128" t="s">
        <v>19</v>
      </c>
      <c r="H39" s="10"/>
      <c r="I39" s="4"/>
      <c r="J39" s="6"/>
      <c r="K39" s="128" t="s">
        <v>19</v>
      </c>
      <c r="L39" s="11"/>
      <c r="M39" s="129">
        <f>(L39-$H39)*0.32</f>
        <v>0</v>
      </c>
      <c r="N39" s="4"/>
      <c r="O39" s="6"/>
      <c r="P39" s="128" t="s">
        <v>19</v>
      </c>
      <c r="Q39" s="11"/>
      <c r="R39" s="129">
        <f>(Q39-$H39)*0.32</f>
        <v>0</v>
      </c>
      <c r="S39" s="4"/>
      <c r="T39" s="6"/>
      <c r="U39" s="128" t="s">
        <v>19</v>
      </c>
      <c r="V39" s="11"/>
      <c r="W39" s="129">
        <f>(V39-$H39)*0.32</f>
        <v>0</v>
      </c>
      <c r="X39" s="4"/>
      <c r="Y39" s="6"/>
      <c r="Z39" s="128" t="s">
        <v>19</v>
      </c>
      <c r="AA39" s="11"/>
      <c r="AB39" s="129">
        <f>(AA39-$H39)*0.32</f>
        <v>0</v>
      </c>
    </row>
    <row r="40" spans="1:28" s="138" customFormat="1" ht="6" customHeight="1">
      <c r="A40" s="293"/>
      <c r="B40" s="130"/>
      <c r="C40" s="130"/>
      <c r="D40" s="130"/>
      <c r="E40" s="173"/>
      <c r="F40" s="133"/>
      <c r="G40" s="132"/>
      <c r="H40" s="132"/>
      <c r="I40" s="160"/>
      <c r="J40" s="133"/>
      <c r="K40" s="133"/>
      <c r="L40" s="134"/>
      <c r="M40" s="136"/>
      <c r="N40" s="160"/>
      <c r="O40" s="133"/>
      <c r="P40" s="133"/>
      <c r="Q40" s="134"/>
      <c r="R40" s="136"/>
      <c r="S40" s="160"/>
      <c r="T40" s="133"/>
      <c r="U40" s="133"/>
      <c r="V40" s="134"/>
      <c r="W40" s="136"/>
      <c r="X40" s="160"/>
      <c r="Y40" s="133"/>
      <c r="Z40" s="133"/>
      <c r="AA40" s="134"/>
      <c r="AB40" s="136"/>
    </row>
    <row r="41" spans="1:28" s="127" customFormat="1" ht="23.25" customHeight="1">
      <c r="A41" s="293"/>
      <c r="B41" s="273" t="s">
        <v>36</v>
      </c>
      <c r="C41" s="274"/>
      <c r="D41" s="275"/>
      <c r="E41" s="174"/>
      <c r="F41" s="141"/>
      <c r="G41" s="140"/>
      <c r="H41" s="140"/>
      <c r="I41" s="4"/>
      <c r="J41" s="6"/>
      <c r="K41" s="128" t="s">
        <v>46</v>
      </c>
      <c r="L41" s="11"/>
      <c r="M41" s="129">
        <f>L41*0.32</f>
        <v>0</v>
      </c>
      <c r="N41" s="4"/>
      <c r="O41" s="6"/>
      <c r="P41" s="128" t="s">
        <v>46</v>
      </c>
      <c r="Q41" s="11"/>
      <c r="R41" s="129">
        <f>Q41*0.32</f>
        <v>0</v>
      </c>
      <c r="S41" s="4"/>
      <c r="T41" s="6"/>
      <c r="U41" s="128" t="s">
        <v>46</v>
      </c>
      <c r="V41" s="11"/>
      <c r="W41" s="129">
        <f>V41*0.32</f>
        <v>0</v>
      </c>
      <c r="X41" s="4"/>
      <c r="Y41" s="6"/>
      <c r="Z41" s="128" t="s">
        <v>46</v>
      </c>
      <c r="AA41" s="11"/>
      <c r="AB41" s="129">
        <f>AA41*0.32</f>
        <v>0</v>
      </c>
    </row>
    <row r="42" spans="1:28" s="127" customFormat="1" ht="23.25" customHeight="1">
      <c r="A42" s="293"/>
      <c r="B42" s="273" t="s">
        <v>37</v>
      </c>
      <c r="C42" s="274"/>
      <c r="D42" s="275"/>
      <c r="E42" s="173"/>
      <c r="F42" s="133"/>
      <c r="G42" s="132"/>
      <c r="H42" s="132"/>
      <c r="I42" s="4"/>
      <c r="J42" s="6"/>
      <c r="K42" s="145"/>
      <c r="L42" s="11"/>
      <c r="M42" s="129">
        <f>L42*0.32</f>
        <v>0</v>
      </c>
      <c r="N42" s="4"/>
      <c r="O42" s="6"/>
      <c r="P42" s="145"/>
      <c r="Q42" s="11"/>
      <c r="R42" s="129">
        <f>Q42*0.32</f>
        <v>0</v>
      </c>
      <c r="S42" s="4"/>
      <c r="T42" s="6"/>
      <c r="U42" s="145"/>
      <c r="V42" s="11"/>
      <c r="W42" s="129">
        <f>V42*0.32</f>
        <v>0</v>
      </c>
      <c r="X42" s="4"/>
      <c r="Y42" s="6"/>
      <c r="Z42" s="145"/>
      <c r="AA42" s="11"/>
      <c r="AB42" s="129">
        <f>AA42*0.32</f>
        <v>0</v>
      </c>
    </row>
    <row r="43" spans="1:28" s="127" customFormat="1" ht="23.25" customHeight="1">
      <c r="A43" s="293"/>
      <c r="B43" s="273" t="s">
        <v>50</v>
      </c>
      <c r="C43" s="274"/>
      <c r="D43" s="275"/>
      <c r="E43" s="173"/>
      <c r="F43" s="133"/>
      <c r="G43" s="132"/>
      <c r="H43" s="132"/>
      <c r="I43" s="4"/>
      <c r="J43" s="6"/>
      <c r="K43" s="128" t="s">
        <v>46</v>
      </c>
      <c r="L43" s="11"/>
      <c r="M43" s="129">
        <f>L43*0.32</f>
        <v>0</v>
      </c>
      <c r="N43" s="4"/>
      <c r="O43" s="6"/>
      <c r="P43" s="128" t="s">
        <v>46</v>
      </c>
      <c r="Q43" s="11"/>
      <c r="R43" s="129">
        <f>Q43*0.32</f>
        <v>0</v>
      </c>
      <c r="S43" s="4"/>
      <c r="T43" s="6"/>
      <c r="U43" s="128" t="s">
        <v>46</v>
      </c>
      <c r="V43" s="11"/>
      <c r="W43" s="129">
        <f>V43*0.32</f>
        <v>0</v>
      </c>
      <c r="X43" s="4"/>
      <c r="Y43" s="6"/>
      <c r="Z43" s="128" t="s">
        <v>46</v>
      </c>
      <c r="AA43" s="11"/>
      <c r="AB43" s="129">
        <f>AA43*0.32</f>
        <v>0</v>
      </c>
    </row>
    <row r="44" spans="1:28" s="127" customFormat="1" ht="23.25" customHeight="1" thickBot="1">
      <c r="A44" s="294"/>
      <c r="B44" s="273" t="s">
        <v>49</v>
      </c>
      <c r="C44" s="274"/>
      <c r="D44" s="275"/>
      <c r="E44" s="177"/>
      <c r="F44" s="178"/>
      <c r="G44" s="164"/>
      <c r="H44" s="164"/>
      <c r="I44" s="14"/>
      <c r="J44" s="15"/>
      <c r="K44" s="179"/>
      <c r="L44" s="16"/>
      <c r="M44" s="180">
        <f>L44*0.32</f>
        <v>0</v>
      </c>
      <c r="N44" s="14"/>
      <c r="O44" s="15"/>
      <c r="P44" s="179"/>
      <c r="Q44" s="16"/>
      <c r="R44" s="180">
        <f>Q44*0.32</f>
        <v>0</v>
      </c>
      <c r="S44" s="14"/>
      <c r="T44" s="15"/>
      <c r="U44" s="179"/>
      <c r="V44" s="16"/>
      <c r="W44" s="180">
        <f>V44*0.32</f>
        <v>0</v>
      </c>
      <c r="X44" s="14"/>
      <c r="Y44" s="15"/>
      <c r="Z44" s="179"/>
      <c r="AA44" s="16"/>
      <c r="AB44" s="180">
        <f>AA44*0.32</f>
        <v>0</v>
      </c>
    </row>
    <row r="45" ht="15" thickBot="1"/>
    <row r="46" spans="1:28" s="127" customFormat="1" ht="12.75" customHeight="1">
      <c r="A46" s="301" t="s">
        <v>80</v>
      </c>
      <c r="B46" s="270" t="s">
        <v>12</v>
      </c>
      <c r="C46" s="271"/>
      <c r="D46" s="272"/>
      <c r="E46" s="9"/>
      <c r="F46" s="5"/>
      <c r="G46" s="128" t="s">
        <v>19</v>
      </c>
      <c r="H46" s="10"/>
      <c r="I46" s="4"/>
      <c r="J46" s="5"/>
      <c r="K46" s="128" t="s">
        <v>19</v>
      </c>
      <c r="L46" s="11"/>
      <c r="M46" s="126">
        <f>(L46-$H46)*0.32</f>
        <v>0</v>
      </c>
      <c r="N46" s="4"/>
      <c r="O46" s="5"/>
      <c r="P46" s="128" t="s">
        <v>19</v>
      </c>
      <c r="Q46" s="11"/>
      <c r="R46" s="126">
        <f>(Q46-$H46)*0.32</f>
        <v>0</v>
      </c>
      <c r="S46" s="4"/>
      <c r="T46" s="5"/>
      <c r="U46" s="128" t="s">
        <v>19</v>
      </c>
      <c r="V46" s="11"/>
      <c r="W46" s="126">
        <f>(V46-$H46)*0.32</f>
        <v>0</v>
      </c>
      <c r="X46" s="4"/>
      <c r="Y46" s="5"/>
      <c r="Z46" s="128" t="s">
        <v>19</v>
      </c>
      <c r="AA46" s="11"/>
      <c r="AB46" s="126">
        <f>(AA46-$H46)*0.32</f>
        <v>0</v>
      </c>
    </row>
    <row r="47" spans="1:28" s="127" customFormat="1" ht="11.25">
      <c r="A47" s="293"/>
      <c r="B47" s="270" t="s">
        <v>35</v>
      </c>
      <c r="C47" s="271"/>
      <c r="D47" s="272"/>
      <c r="E47" s="12"/>
      <c r="F47" s="3"/>
      <c r="G47" s="128" t="s">
        <v>19</v>
      </c>
      <c r="H47" s="10"/>
      <c r="I47" s="4"/>
      <c r="J47" s="3"/>
      <c r="K47" s="128" t="s">
        <v>19</v>
      </c>
      <c r="L47" s="11"/>
      <c r="M47" s="129">
        <f>(L47-$H47)*0.32</f>
        <v>0</v>
      </c>
      <c r="N47" s="4"/>
      <c r="O47" s="3"/>
      <c r="P47" s="128" t="s">
        <v>19</v>
      </c>
      <c r="Q47" s="11"/>
      <c r="R47" s="129">
        <f>(Q47-$H47)*0.32</f>
        <v>0</v>
      </c>
      <c r="S47" s="4"/>
      <c r="T47" s="3"/>
      <c r="U47" s="128" t="s">
        <v>19</v>
      </c>
      <c r="V47" s="11"/>
      <c r="W47" s="129">
        <f>(V47-$H47)*0.32</f>
        <v>0</v>
      </c>
      <c r="X47" s="4"/>
      <c r="Y47" s="3"/>
      <c r="Z47" s="128" t="s">
        <v>19</v>
      </c>
      <c r="AA47" s="11"/>
      <c r="AB47" s="129">
        <f>(AA47-$H47)*0.32</f>
        <v>0</v>
      </c>
    </row>
    <row r="48" spans="1:28" s="127" customFormat="1" ht="11.25">
      <c r="A48" s="293"/>
      <c r="B48" s="270" t="s">
        <v>14</v>
      </c>
      <c r="C48" s="271"/>
      <c r="D48" s="272"/>
      <c r="E48" s="13"/>
      <c r="F48" s="6"/>
      <c r="G48" s="128" t="s">
        <v>19</v>
      </c>
      <c r="H48" s="10"/>
      <c r="I48" s="4"/>
      <c r="J48" s="6"/>
      <c r="K48" s="128" t="s">
        <v>19</v>
      </c>
      <c r="L48" s="11"/>
      <c r="M48" s="129">
        <f>(L48-$H48)*0.32</f>
        <v>0</v>
      </c>
      <c r="N48" s="4"/>
      <c r="O48" s="6"/>
      <c r="P48" s="128" t="s">
        <v>19</v>
      </c>
      <c r="Q48" s="11"/>
      <c r="R48" s="129">
        <f>(Q48-$H48)*0.32</f>
        <v>0</v>
      </c>
      <c r="S48" s="4"/>
      <c r="T48" s="6"/>
      <c r="U48" s="128" t="s">
        <v>19</v>
      </c>
      <c r="V48" s="11"/>
      <c r="W48" s="129">
        <f>(V48-$H48)*0.32</f>
        <v>0</v>
      </c>
      <c r="X48" s="4"/>
      <c r="Y48" s="6"/>
      <c r="Z48" s="128" t="s">
        <v>19</v>
      </c>
      <c r="AA48" s="11"/>
      <c r="AB48" s="129">
        <f>(AA48-$H48)*0.32</f>
        <v>0</v>
      </c>
    </row>
    <row r="49" spans="1:28" s="138" customFormat="1" ht="6" customHeight="1">
      <c r="A49" s="293"/>
      <c r="B49" s="130"/>
      <c r="C49" s="130"/>
      <c r="D49" s="130"/>
      <c r="E49" s="173"/>
      <c r="F49" s="133"/>
      <c r="G49" s="132"/>
      <c r="H49" s="132"/>
      <c r="I49" s="160"/>
      <c r="J49" s="133"/>
      <c r="K49" s="133"/>
      <c r="L49" s="134"/>
      <c r="M49" s="136"/>
      <c r="N49" s="160"/>
      <c r="O49" s="133"/>
      <c r="P49" s="133"/>
      <c r="Q49" s="134"/>
      <c r="R49" s="136"/>
      <c r="S49" s="160"/>
      <c r="T49" s="133"/>
      <c r="U49" s="133"/>
      <c r="V49" s="134"/>
      <c r="W49" s="136"/>
      <c r="X49" s="160"/>
      <c r="Y49" s="133"/>
      <c r="Z49" s="133"/>
      <c r="AA49" s="134"/>
      <c r="AB49" s="136"/>
    </row>
    <row r="50" spans="1:28" s="127" customFormat="1" ht="23.25" customHeight="1">
      <c r="A50" s="293"/>
      <c r="B50" s="273" t="s">
        <v>36</v>
      </c>
      <c r="C50" s="274"/>
      <c r="D50" s="275"/>
      <c r="E50" s="174"/>
      <c r="F50" s="141"/>
      <c r="G50" s="140"/>
      <c r="H50" s="140"/>
      <c r="I50" s="4"/>
      <c r="J50" s="6"/>
      <c r="K50" s="128" t="s">
        <v>46</v>
      </c>
      <c r="L50" s="11"/>
      <c r="M50" s="129">
        <f>L50*0.32</f>
        <v>0</v>
      </c>
      <c r="N50" s="4"/>
      <c r="O50" s="6"/>
      <c r="P50" s="128" t="s">
        <v>46</v>
      </c>
      <c r="Q50" s="11"/>
      <c r="R50" s="129">
        <f>Q50*0.32</f>
        <v>0</v>
      </c>
      <c r="S50" s="4"/>
      <c r="T50" s="6"/>
      <c r="U50" s="128" t="s">
        <v>46</v>
      </c>
      <c r="V50" s="11"/>
      <c r="W50" s="129">
        <f>V50*0.32</f>
        <v>0</v>
      </c>
      <c r="X50" s="4"/>
      <c r="Y50" s="6"/>
      <c r="Z50" s="128" t="s">
        <v>46</v>
      </c>
      <c r="AA50" s="11"/>
      <c r="AB50" s="129">
        <f>AA50*0.32</f>
        <v>0</v>
      </c>
    </row>
    <row r="51" spans="1:28" s="127" customFormat="1" ht="23.25" customHeight="1">
      <c r="A51" s="293"/>
      <c r="B51" s="273" t="s">
        <v>37</v>
      </c>
      <c r="C51" s="274"/>
      <c r="D51" s="275"/>
      <c r="E51" s="173"/>
      <c r="F51" s="133"/>
      <c r="G51" s="132"/>
      <c r="H51" s="132"/>
      <c r="I51" s="4"/>
      <c r="J51" s="6"/>
      <c r="K51" s="145"/>
      <c r="L51" s="11"/>
      <c r="M51" s="129">
        <f>L51*0.32</f>
        <v>0</v>
      </c>
      <c r="N51" s="4"/>
      <c r="O51" s="6"/>
      <c r="P51" s="145"/>
      <c r="Q51" s="11"/>
      <c r="R51" s="129">
        <f>Q51*0.32</f>
        <v>0</v>
      </c>
      <c r="S51" s="4"/>
      <c r="T51" s="6"/>
      <c r="U51" s="145"/>
      <c r="V51" s="11"/>
      <c r="W51" s="129">
        <f>V51*0.32</f>
        <v>0</v>
      </c>
      <c r="X51" s="4"/>
      <c r="Y51" s="6"/>
      <c r="Z51" s="145"/>
      <c r="AA51" s="11"/>
      <c r="AB51" s="129">
        <f>AA51*0.32</f>
        <v>0</v>
      </c>
    </row>
    <row r="52" spans="1:28" s="127" customFormat="1" ht="23.25" customHeight="1">
      <c r="A52" s="293"/>
      <c r="B52" s="273" t="s">
        <v>50</v>
      </c>
      <c r="C52" s="274"/>
      <c r="D52" s="275"/>
      <c r="E52" s="173"/>
      <c r="F52" s="133"/>
      <c r="G52" s="132"/>
      <c r="H52" s="132"/>
      <c r="I52" s="4"/>
      <c r="J52" s="6"/>
      <c r="K52" s="128" t="s">
        <v>46</v>
      </c>
      <c r="L52" s="11"/>
      <c r="M52" s="129">
        <f>L52*0.32</f>
        <v>0</v>
      </c>
      <c r="N52" s="4"/>
      <c r="O52" s="6"/>
      <c r="P52" s="128" t="s">
        <v>46</v>
      </c>
      <c r="Q52" s="11"/>
      <c r="R52" s="129">
        <f>Q52*0.32</f>
        <v>0</v>
      </c>
      <c r="S52" s="4"/>
      <c r="T52" s="6"/>
      <c r="U52" s="128" t="s">
        <v>46</v>
      </c>
      <c r="V52" s="11"/>
      <c r="W52" s="129">
        <f>V52*0.32</f>
        <v>0</v>
      </c>
      <c r="X52" s="4"/>
      <c r="Y52" s="6"/>
      <c r="Z52" s="128" t="s">
        <v>46</v>
      </c>
      <c r="AA52" s="11"/>
      <c r="AB52" s="129">
        <f>AA52*0.32</f>
        <v>0</v>
      </c>
    </row>
    <row r="53" spans="1:28" s="127" customFormat="1" ht="23.25" customHeight="1" thickBot="1">
      <c r="A53" s="294"/>
      <c r="B53" s="273" t="s">
        <v>49</v>
      </c>
      <c r="C53" s="274"/>
      <c r="D53" s="275"/>
      <c r="E53" s="177"/>
      <c r="F53" s="178"/>
      <c r="G53" s="164"/>
      <c r="H53" s="164"/>
      <c r="I53" s="14"/>
      <c r="J53" s="15"/>
      <c r="K53" s="179"/>
      <c r="L53" s="16"/>
      <c r="M53" s="180">
        <f>L53*0.32</f>
        <v>0</v>
      </c>
      <c r="N53" s="14"/>
      <c r="O53" s="15"/>
      <c r="P53" s="179"/>
      <c r="Q53" s="16"/>
      <c r="R53" s="180">
        <f>Q53*0.32</f>
        <v>0</v>
      </c>
      <c r="S53" s="14"/>
      <c r="T53" s="15"/>
      <c r="U53" s="179"/>
      <c r="V53" s="16"/>
      <c r="W53" s="180">
        <f>V53*0.32</f>
        <v>0</v>
      </c>
      <c r="X53" s="14"/>
      <c r="Y53" s="15"/>
      <c r="Z53" s="179"/>
      <c r="AA53" s="16"/>
      <c r="AB53" s="180">
        <f>AA53*0.32</f>
        <v>0</v>
      </c>
    </row>
  </sheetData>
  <sheetProtection password="C7F0" sheet="1" objects="1" scenarios="1" selectLockedCells="1"/>
  <mergeCells count="67">
    <mergeCell ref="A46:A53"/>
    <mergeCell ref="B46:D46"/>
    <mergeCell ref="B47:D47"/>
    <mergeCell ref="B48:D48"/>
    <mergeCell ref="B50:D50"/>
    <mergeCell ref="B51:D51"/>
    <mergeCell ref="B52:D52"/>
    <mergeCell ref="B53:D53"/>
    <mergeCell ref="A37:A44"/>
    <mergeCell ref="B37:D37"/>
    <mergeCell ref="B38:D38"/>
    <mergeCell ref="B39:D39"/>
    <mergeCell ref="B41:D41"/>
    <mergeCell ref="B42:D42"/>
    <mergeCell ref="B43:D43"/>
    <mergeCell ref="B44:D44"/>
    <mergeCell ref="A26:D26"/>
    <mergeCell ref="A28:A35"/>
    <mergeCell ref="B28:D28"/>
    <mergeCell ref="B29:D29"/>
    <mergeCell ref="B30:D30"/>
    <mergeCell ref="B32:D32"/>
    <mergeCell ref="B33:D33"/>
    <mergeCell ref="B34:D34"/>
    <mergeCell ref="B35:D35"/>
    <mergeCell ref="Y5:Z6"/>
    <mergeCell ref="AB5:AB6"/>
    <mergeCell ref="O5:P6"/>
    <mergeCell ref="R5:R6"/>
    <mergeCell ref="T5:U6"/>
    <mergeCell ref="W5:W6"/>
    <mergeCell ref="Q5:Q6"/>
    <mergeCell ref="V5:V6"/>
    <mergeCell ref="AA5:AA6"/>
    <mergeCell ref="J5:K6"/>
    <mergeCell ref="M5:M6"/>
    <mergeCell ref="B12:D12"/>
    <mergeCell ref="C6:D6"/>
    <mergeCell ref="C5:D5"/>
    <mergeCell ref="F5:G6"/>
    <mergeCell ref="H5:H6"/>
    <mergeCell ref="L5:L6"/>
    <mergeCell ref="B15:D15"/>
    <mergeCell ref="A16:A23"/>
    <mergeCell ref="B16:D16"/>
    <mergeCell ref="B17:D17"/>
    <mergeCell ref="B18:D18"/>
    <mergeCell ref="B23:D23"/>
    <mergeCell ref="B20:D20"/>
    <mergeCell ref="B21:D21"/>
    <mergeCell ref="B22:D22"/>
    <mergeCell ref="A7:A14"/>
    <mergeCell ref="B7:D7"/>
    <mergeCell ref="B8:D8"/>
    <mergeCell ref="B9:D9"/>
    <mergeCell ref="B11:D11"/>
    <mergeCell ref="B13:D13"/>
    <mergeCell ref="B14:D14"/>
    <mergeCell ref="A1:AB1"/>
    <mergeCell ref="N4:R4"/>
    <mergeCell ref="S4:W4"/>
    <mergeCell ref="X4:AB4"/>
    <mergeCell ref="E4:H4"/>
    <mergeCell ref="I4:M4"/>
    <mergeCell ref="E3:AB3"/>
    <mergeCell ref="B3:C3"/>
    <mergeCell ref="B4:C4"/>
  </mergeCells>
  <printOptions/>
  <pageMargins left="0.75" right="0.75" top="1" bottom="1" header="0.4921259845" footer="0.4921259845"/>
  <pageSetup fitToHeight="1" fitToWidth="1" horizontalDpi="600" verticalDpi="600" orientation="landscape" paperSize="9" scale="47" r:id="rId1"/>
</worksheet>
</file>

<file path=xl/worksheets/sheet5.xml><?xml version="1.0" encoding="utf-8"?>
<worksheet xmlns="http://schemas.openxmlformats.org/spreadsheetml/2006/main" xmlns:r="http://schemas.openxmlformats.org/officeDocument/2006/relationships">
  <sheetPr>
    <pageSetUpPr fitToPage="1"/>
  </sheetPr>
  <dimension ref="A1:AB54"/>
  <sheetViews>
    <sheetView zoomScale="70" zoomScaleNormal="70" zoomScalePageLayoutView="0" workbookViewId="0" topLeftCell="A1">
      <pane xSplit="4" ySplit="6" topLeftCell="E7" activePane="bottomRight" state="frozen"/>
      <selection pane="topLeft" activeCell="A1" sqref="A1:AB35"/>
      <selection pane="topRight" activeCell="A1" sqref="A1:AB35"/>
      <selection pane="bottomLeft" activeCell="A1" sqref="A1:AB35"/>
      <selection pane="bottomRight" activeCell="AA30" sqref="AA30"/>
    </sheetView>
  </sheetViews>
  <sheetFormatPr defaultColWidth="11.00390625" defaultRowHeight="14.25"/>
  <cols>
    <col min="1" max="1" width="7.125" style="116" customWidth="1"/>
    <col min="2" max="2" width="8.875" style="116" customWidth="1"/>
    <col min="3" max="3" width="10.875" style="116" customWidth="1"/>
    <col min="4" max="4" width="7.25390625" style="116" customWidth="1"/>
    <col min="5" max="5" width="7.875" style="117" customWidth="1"/>
    <col min="6" max="6" width="7.625" style="117" customWidth="1"/>
    <col min="7" max="7" width="6.875" style="116" customWidth="1"/>
    <col min="8" max="8" width="9.625" style="169" customWidth="1"/>
    <col min="9" max="9" width="7.875" style="169" customWidth="1"/>
    <col min="10" max="10" width="8.125" style="169" customWidth="1"/>
    <col min="11" max="11" width="8.125" style="116" customWidth="1"/>
    <col min="12" max="12" width="9.625" style="169" customWidth="1"/>
    <col min="13" max="13" width="9.625" style="116" customWidth="1"/>
    <col min="14" max="14" width="7.625" style="117" customWidth="1"/>
    <col min="15" max="15" width="7.375" style="117" customWidth="1"/>
    <col min="16" max="16" width="7.625" style="116" customWidth="1"/>
    <col min="17" max="17" width="9.625" style="169" customWidth="1"/>
    <col min="18" max="18" width="9.625" style="116" customWidth="1"/>
    <col min="19" max="19" width="8.125" style="117" customWidth="1"/>
    <col min="20" max="20" width="7.375" style="117" customWidth="1"/>
    <col min="21" max="21" width="7.125" style="116" customWidth="1"/>
    <col min="22" max="22" width="9.625" style="169" customWidth="1"/>
    <col min="23" max="23" width="9.625" style="116" customWidth="1"/>
    <col min="24" max="24" width="7.875" style="117" customWidth="1"/>
    <col min="25" max="25" width="8.625" style="117" customWidth="1"/>
    <col min="26" max="26" width="7.125" style="116" customWidth="1"/>
    <col min="27" max="27" width="9.625" style="169" customWidth="1"/>
    <col min="28" max="28" width="9.625" style="116" customWidth="1"/>
    <col min="29" max="16384" width="11.00390625" style="116" customWidth="1"/>
  </cols>
  <sheetData>
    <row r="1" spans="1:28" ht="42" customHeight="1">
      <c r="A1" s="258" t="s">
        <v>25</v>
      </c>
      <c r="B1" s="258"/>
      <c r="C1" s="258"/>
      <c r="D1" s="258"/>
      <c r="E1" s="258"/>
      <c r="F1" s="258"/>
      <c r="G1" s="258"/>
      <c r="H1" s="258"/>
      <c r="I1" s="258"/>
      <c r="J1" s="258"/>
      <c r="K1" s="258"/>
      <c r="L1" s="258"/>
      <c r="M1" s="258"/>
      <c r="N1" s="258"/>
      <c r="O1" s="258"/>
      <c r="P1" s="258"/>
      <c r="Q1" s="258"/>
      <c r="R1" s="258"/>
      <c r="S1" s="258"/>
      <c r="T1" s="258"/>
      <c r="U1" s="258"/>
      <c r="V1" s="258"/>
      <c r="W1" s="258"/>
      <c r="X1" s="258"/>
      <c r="Y1" s="258"/>
      <c r="Z1" s="258"/>
      <c r="AA1" s="258"/>
      <c r="AB1" s="258"/>
    </row>
    <row r="2" spans="5:27" ht="14.25">
      <c r="E2" s="116"/>
      <c r="F2" s="116"/>
      <c r="G2" s="117"/>
      <c r="H2" s="117"/>
      <c r="I2" s="116"/>
      <c r="J2" s="116"/>
      <c r="L2" s="116"/>
      <c r="N2" s="116"/>
      <c r="O2" s="116"/>
      <c r="Q2" s="116"/>
      <c r="S2" s="116"/>
      <c r="T2" s="116"/>
      <c r="V2" s="116"/>
      <c r="X2" s="116"/>
      <c r="Y2" s="116"/>
      <c r="AA2" s="116"/>
    </row>
    <row r="3" spans="1:28" s="119" customFormat="1" ht="21" customHeight="1">
      <c r="A3" s="118"/>
      <c r="B3" s="305" t="s">
        <v>99</v>
      </c>
      <c r="C3" s="306"/>
      <c r="D3" s="118"/>
      <c r="E3" s="263" t="s">
        <v>40</v>
      </c>
      <c r="F3" s="263"/>
      <c r="G3" s="263"/>
      <c r="H3" s="263"/>
      <c r="I3" s="263"/>
      <c r="J3" s="263"/>
      <c r="K3" s="263"/>
      <c r="L3" s="263"/>
      <c r="M3" s="263"/>
      <c r="N3" s="263"/>
      <c r="O3" s="263"/>
      <c r="P3" s="263"/>
      <c r="Q3" s="263"/>
      <c r="R3" s="263"/>
      <c r="S3" s="263"/>
      <c r="T3" s="263"/>
      <c r="U3" s="263"/>
      <c r="V3" s="263"/>
      <c r="W3" s="263"/>
      <c r="X3" s="263"/>
      <c r="Y3" s="263"/>
      <c r="Z3" s="263"/>
      <c r="AA3" s="263"/>
      <c r="AB3" s="263"/>
    </row>
    <row r="4" spans="1:28" s="121" customFormat="1" ht="21" customHeight="1">
      <c r="A4" s="120"/>
      <c r="B4" s="307" t="s">
        <v>100</v>
      </c>
      <c r="C4" s="308"/>
      <c r="D4" s="120"/>
      <c r="E4" s="276" t="s">
        <v>7</v>
      </c>
      <c r="F4" s="277"/>
      <c r="G4" s="277"/>
      <c r="H4" s="277"/>
      <c r="I4" s="276" t="s">
        <v>52</v>
      </c>
      <c r="J4" s="277"/>
      <c r="K4" s="277"/>
      <c r="L4" s="277"/>
      <c r="M4" s="278"/>
      <c r="N4" s="276" t="s">
        <v>83</v>
      </c>
      <c r="O4" s="277"/>
      <c r="P4" s="277"/>
      <c r="Q4" s="277"/>
      <c r="R4" s="278"/>
      <c r="S4" s="276" t="s">
        <v>84</v>
      </c>
      <c r="T4" s="277"/>
      <c r="U4" s="277"/>
      <c r="V4" s="277"/>
      <c r="W4" s="278"/>
      <c r="X4" s="276" t="s">
        <v>43</v>
      </c>
      <c r="Y4" s="277"/>
      <c r="Z4" s="277"/>
      <c r="AA4" s="277"/>
      <c r="AB4" s="278"/>
    </row>
    <row r="5" spans="1:28" s="121" customFormat="1" ht="16.5" customHeight="1">
      <c r="A5" s="120"/>
      <c r="B5" s="122"/>
      <c r="C5" s="292"/>
      <c r="D5" s="292"/>
      <c r="E5" s="123"/>
      <c r="F5" s="265" t="s">
        <v>42</v>
      </c>
      <c r="G5" s="265"/>
      <c r="H5" s="265" t="s">
        <v>77</v>
      </c>
      <c r="I5" s="123"/>
      <c r="J5" s="265" t="s">
        <v>42</v>
      </c>
      <c r="K5" s="265"/>
      <c r="L5" s="265" t="s">
        <v>77</v>
      </c>
      <c r="M5" s="289" t="s">
        <v>81</v>
      </c>
      <c r="N5" s="123"/>
      <c r="O5" s="265" t="s">
        <v>42</v>
      </c>
      <c r="P5" s="265"/>
      <c r="Q5" s="265" t="s">
        <v>77</v>
      </c>
      <c r="R5" s="289" t="s">
        <v>81</v>
      </c>
      <c r="S5" s="123"/>
      <c r="T5" s="265" t="s">
        <v>42</v>
      </c>
      <c r="U5" s="265"/>
      <c r="V5" s="265" t="s">
        <v>77</v>
      </c>
      <c r="W5" s="289" t="s">
        <v>81</v>
      </c>
      <c r="X5" s="123"/>
      <c r="Y5" s="265" t="s">
        <v>42</v>
      </c>
      <c r="Z5" s="265"/>
      <c r="AA5" s="265" t="s">
        <v>77</v>
      </c>
      <c r="AB5" s="289" t="s">
        <v>81</v>
      </c>
    </row>
    <row r="6" spans="1:28" s="121" customFormat="1" ht="16.5" customHeight="1" thickBot="1">
      <c r="A6" s="120"/>
      <c r="B6" s="124"/>
      <c r="C6" s="292"/>
      <c r="D6" s="292"/>
      <c r="E6" s="77" t="s">
        <v>0</v>
      </c>
      <c r="F6" s="265"/>
      <c r="G6" s="265"/>
      <c r="H6" s="266"/>
      <c r="I6" s="77" t="s">
        <v>0</v>
      </c>
      <c r="J6" s="265"/>
      <c r="K6" s="265"/>
      <c r="L6" s="266"/>
      <c r="M6" s="290"/>
      <c r="N6" s="77" t="s">
        <v>0</v>
      </c>
      <c r="O6" s="265"/>
      <c r="P6" s="265"/>
      <c r="Q6" s="266"/>
      <c r="R6" s="290"/>
      <c r="S6" s="77" t="s">
        <v>0</v>
      </c>
      <c r="T6" s="265"/>
      <c r="U6" s="265"/>
      <c r="V6" s="266"/>
      <c r="W6" s="290"/>
      <c r="X6" s="77" t="s">
        <v>0</v>
      </c>
      <c r="Y6" s="265"/>
      <c r="Z6" s="265"/>
      <c r="AA6" s="266"/>
      <c r="AB6" s="290"/>
    </row>
    <row r="7" spans="1:28" s="127" customFormat="1" ht="11.25">
      <c r="A7" s="301" t="s">
        <v>28</v>
      </c>
      <c r="B7" s="270" t="s">
        <v>1</v>
      </c>
      <c r="C7" s="271"/>
      <c r="D7" s="272"/>
      <c r="E7" s="45"/>
      <c r="F7" s="2"/>
      <c r="G7" s="125" t="s">
        <v>19</v>
      </c>
      <c r="H7" s="55"/>
      <c r="I7" s="17"/>
      <c r="J7" s="58"/>
      <c r="K7" s="125" t="s">
        <v>19</v>
      </c>
      <c r="L7" s="58"/>
      <c r="M7" s="126">
        <f>(L7-$H7)*0.32*-1</f>
        <v>0</v>
      </c>
      <c r="N7" s="54"/>
      <c r="O7" s="18"/>
      <c r="P7" s="125" t="s">
        <v>19</v>
      </c>
      <c r="Q7" s="58"/>
      <c r="R7" s="126">
        <f>(Q7-$H7)*0.32*-1</f>
        <v>0</v>
      </c>
      <c r="S7" s="45"/>
      <c r="T7" s="2"/>
      <c r="U7" s="125" t="s">
        <v>19</v>
      </c>
      <c r="V7" s="50"/>
      <c r="W7" s="126">
        <f>(V7-$H7)*0.32*-1</f>
        <v>0</v>
      </c>
      <c r="X7" s="45"/>
      <c r="Y7" s="2"/>
      <c r="Z7" s="125" t="s">
        <v>19</v>
      </c>
      <c r="AA7" s="50"/>
      <c r="AB7" s="126">
        <f>(AA7-$H7)*0.32*-1</f>
        <v>0</v>
      </c>
    </row>
    <row r="8" spans="1:28" s="127" customFormat="1" ht="11.25">
      <c r="A8" s="293"/>
      <c r="B8" s="270" t="s">
        <v>2</v>
      </c>
      <c r="C8" s="271"/>
      <c r="D8" s="272"/>
      <c r="E8" s="46"/>
      <c r="F8" s="1"/>
      <c r="G8" s="128" t="s">
        <v>19</v>
      </c>
      <c r="H8" s="56"/>
      <c r="I8" s="4"/>
      <c r="J8" s="11"/>
      <c r="K8" s="128" t="s">
        <v>19</v>
      </c>
      <c r="L8" s="11"/>
      <c r="M8" s="129">
        <f>(L8-$H8)*0.32*-1</f>
        <v>0</v>
      </c>
      <c r="N8" s="47"/>
      <c r="O8" s="3"/>
      <c r="P8" s="128" t="s">
        <v>19</v>
      </c>
      <c r="Q8" s="11"/>
      <c r="R8" s="129">
        <f>(Q8-$H8)*0.32*-1</f>
        <v>0</v>
      </c>
      <c r="S8" s="46"/>
      <c r="T8" s="1"/>
      <c r="U8" s="128" t="s">
        <v>19</v>
      </c>
      <c r="V8" s="51"/>
      <c r="W8" s="129">
        <f>(V8-$H8)*0.32*-1</f>
        <v>0</v>
      </c>
      <c r="X8" s="46"/>
      <c r="Y8" s="1"/>
      <c r="Z8" s="128" t="s">
        <v>19</v>
      </c>
      <c r="AA8" s="51"/>
      <c r="AB8" s="129">
        <f>(AA8-$H8)*0.32*-1</f>
        <v>0</v>
      </c>
    </row>
    <row r="9" spans="1:28" s="127" customFormat="1" ht="14.25">
      <c r="A9" s="293"/>
      <c r="B9" s="270" t="s">
        <v>44</v>
      </c>
      <c r="C9" s="271"/>
      <c r="D9" s="272"/>
      <c r="E9" s="46"/>
      <c r="F9" s="1"/>
      <c r="G9" s="128" t="s">
        <v>38</v>
      </c>
      <c r="H9" s="56"/>
      <c r="I9" s="4"/>
      <c r="J9" s="11"/>
      <c r="K9" s="128" t="s">
        <v>38</v>
      </c>
      <c r="L9" s="11"/>
      <c r="M9" s="129">
        <f>(L9-$H9)*0.32*-1</f>
        <v>0</v>
      </c>
      <c r="N9" s="47"/>
      <c r="O9" s="3"/>
      <c r="P9" s="128" t="s">
        <v>38</v>
      </c>
      <c r="Q9" s="11"/>
      <c r="R9" s="129">
        <f>(Q9-$H9)*0.32*-1</f>
        <v>0</v>
      </c>
      <c r="S9" s="46"/>
      <c r="T9" s="1"/>
      <c r="U9" s="128" t="s">
        <v>38</v>
      </c>
      <c r="V9" s="51"/>
      <c r="W9" s="129">
        <f>(V9-$H9)*0.32*-1</f>
        <v>0</v>
      </c>
      <c r="X9" s="46"/>
      <c r="Y9" s="1"/>
      <c r="Z9" s="128" t="s">
        <v>38</v>
      </c>
      <c r="AA9" s="51"/>
      <c r="AB9" s="129">
        <f>(AA9-$H9)*0.32*-1</f>
        <v>0</v>
      </c>
    </row>
    <row r="10" spans="1:28" s="127" customFormat="1" ht="14.25">
      <c r="A10" s="293"/>
      <c r="B10" s="270" t="s">
        <v>34</v>
      </c>
      <c r="C10" s="271"/>
      <c r="D10" s="272"/>
      <c r="E10" s="46"/>
      <c r="F10" s="1"/>
      <c r="G10" s="128" t="s">
        <v>39</v>
      </c>
      <c r="H10" s="56"/>
      <c r="I10" s="4"/>
      <c r="J10" s="11"/>
      <c r="K10" s="128" t="s">
        <v>39</v>
      </c>
      <c r="L10" s="11"/>
      <c r="M10" s="129">
        <f>(L10-$H10)*0.32*-1</f>
        <v>0</v>
      </c>
      <c r="N10" s="47"/>
      <c r="O10" s="3"/>
      <c r="P10" s="128" t="s">
        <v>39</v>
      </c>
      <c r="Q10" s="11"/>
      <c r="R10" s="129">
        <f>(Q10-$H10)*0.32*-1</f>
        <v>0</v>
      </c>
      <c r="S10" s="46"/>
      <c r="T10" s="1"/>
      <c r="U10" s="128" t="s">
        <v>39</v>
      </c>
      <c r="V10" s="51"/>
      <c r="W10" s="129">
        <f>(V10-$H10)*0.32*-1</f>
        <v>0</v>
      </c>
      <c r="X10" s="46"/>
      <c r="Y10" s="1"/>
      <c r="Z10" s="128" t="s">
        <v>39</v>
      </c>
      <c r="AA10" s="51"/>
      <c r="AB10" s="129">
        <f>(AA10-$H10)*0.32*-1</f>
        <v>0</v>
      </c>
    </row>
    <row r="11" spans="1:28" s="127" customFormat="1" ht="11.25">
      <c r="A11" s="293"/>
      <c r="B11" s="270" t="s">
        <v>15</v>
      </c>
      <c r="C11" s="271"/>
      <c r="D11" s="272"/>
      <c r="E11" s="46"/>
      <c r="F11" s="1"/>
      <c r="G11" s="128" t="s">
        <v>19</v>
      </c>
      <c r="H11" s="56"/>
      <c r="I11" s="4"/>
      <c r="J11" s="11"/>
      <c r="K11" s="128" t="s">
        <v>19</v>
      </c>
      <c r="L11" s="11"/>
      <c r="M11" s="129">
        <f>(L11-$H11)*0.32*-1</f>
        <v>0</v>
      </c>
      <c r="N11" s="47"/>
      <c r="O11" s="3"/>
      <c r="P11" s="128" t="s">
        <v>19</v>
      </c>
      <c r="Q11" s="11"/>
      <c r="R11" s="129">
        <f>(Q11-$H11)*0.32*-1</f>
        <v>0</v>
      </c>
      <c r="S11" s="46"/>
      <c r="T11" s="1"/>
      <c r="U11" s="128" t="s">
        <v>19</v>
      </c>
      <c r="V11" s="51"/>
      <c r="W11" s="129">
        <f>(V11-$H11)*0.32*-1</f>
        <v>0</v>
      </c>
      <c r="X11" s="46"/>
      <c r="Y11" s="1"/>
      <c r="Z11" s="128" t="s">
        <v>19</v>
      </c>
      <c r="AA11" s="51"/>
      <c r="AB11" s="129">
        <f>(AA11-$H11)*0.32*-1</f>
        <v>0</v>
      </c>
    </row>
    <row r="12" spans="1:28" s="138" customFormat="1" ht="6" customHeight="1">
      <c r="A12" s="293"/>
      <c r="B12" s="130"/>
      <c r="C12" s="130"/>
      <c r="D12" s="130"/>
      <c r="E12" s="131"/>
      <c r="F12" s="132"/>
      <c r="G12" s="133"/>
      <c r="H12" s="134"/>
      <c r="I12" s="135"/>
      <c r="J12" s="134"/>
      <c r="K12" s="133"/>
      <c r="L12" s="134"/>
      <c r="M12" s="136"/>
      <c r="N12" s="137"/>
      <c r="O12" s="132"/>
      <c r="P12" s="133"/>
      <c r="Q12" s="134"/>
      <c r="R12" s="136"/>
      <c r="S12" s="137"/>
      <c r="T12" s="132"/>
      <c r="U12" s="133"/>
      <c r="V12" s="134"/>
      <c r="W12" s="136"/>
      <c r="X12" s="137"/>
      <c r="Y12" s="132"/>
      <c r="Z12" s="133"/>
      <c r="AA12" s="134"/>
      <c r="AB12" s="136"/>
    </row>
    <row r="13" spans="1:28" s="127" customFormat="1" ht="27.75" customHeight="1">
      <c r="A13" s="293"/>
      <c r="B13" s="309" t="s">
        <v>51</v>
      </c>
      <c r="C13" s="310"/>
      <c r="D13" s="311"/>
      <c r="E13" s="139"/>
      <c r="F13" s="140"/>
      <c r="G13" s="141"/>
      <c r="H13" s="142"/>
      <c r="I13" s="143"/>
      <c r="J13" s="142"/>
      <c r="K13" s="144"/>
      <c r="L13" s="60"/>
      <c r="M13" s="129">
        <f>SQRT(L13*0.32*L13*0.32)*-1</f>
        <v>0</v>
      </c>
      <c r="N13" s="47"/>
      <c r="O13" s="3"/>
      <c r="P13" s="145"/>
      <c r="Q13" s="11"/>
      <c r="R13" s="129">
        <f>SQRT(Q13*0.32*Q13*0.32)*-1</f>
        <v>0</v>
      </c>
      <c r="S13" s="46"/>
      <c r="T13" s="1"/>
      <c r="U13" s="145"/>
      <c r="V13" s="51"/>
      <c r="W13" s="129">
        <f>SQRT(V13*0.32*V13*0.32)*-1</f>
        <v>0</v>
      </c>
      <c r="X13" s="46"/>
      <c r="Y13" s="1"/>
      <c r="Z13" s="145"/>
      <c r="AA13" s="51"/>
      <c r="AB13" s="129">
        <f>SQRT(AA13*0.32*AA13*0.32)*-1</f>
        <v>0</v>
      </c>
    </row>
    <row r="14" spans="1:28" s="127" customFormat="1" ht="29.25" customHeight="1">
      <c r="A14" s="294"/>
      <c r="B14" s="309" t="s">
        <v>18</v>
      </c>
      <c r="C14" s="310"/>
      <c r="D14" s="311"/>
      <c r="E14" s="146"/>
      <c r="F14" s="147"/>
      <c r="G14" s="148"/>
      <c r="H14" s="149"/>
      <c r="I14" s="150"/>
      <c r="J14" s="149"/>
      <c r="K14" s="151"/>
      <c r="L14" s="60"/>
      <c r="M14" s="129">
        <f>L14*0.32</f>
        <v>0</v>
      </c>
      <c r="N14" s="47"/>
      <c r="O14" s="3"/>
      <c r="P14" s="145"/>
      <c r="Q14" s="11"/>
      <c r="R14" s="129">
        <f>Q14*0.32</f>
        <v>0</v>
      </c>
      <c r="S14" s="46"/>
      <c r="T14" s="1"/>
      <c r="U14" s="145"/>
      <c r="V14" s="51"/>
      <c r="W14" s="129">
        <f>V14*0.32</f>
        <v>0</v>
      </c>
      <c r="X14" s="46"/>
      <c r="Y14" s="1"/>
      <c r="Z14" s="145"/>
      <c r="AA14" s="51"/>
      <c r="AB14" s="129">
        <f>AA14*0.32</f>
        <v>0</v>
      </c>
    </row>
    <row r="15" spans="2:28" s="152" customFormat="1" ht="19.5" customHeight="1" thickBot="1">
      <c r="B15" s="286"/>
      <c r="C15" s="286"/>
      <c r="D15" s="286"/>
      <c r="E15" s="153"/>
      <c r="F15" s="154"/>
      <c r="G15" s="155"/>
      <c r="H15" s="156"/>
      <c r="I15" s="157"/>
      <c r="J15" s="156"/>
      <c r="K15" s="155"/>
      <c r="L15" s="156"/>
      <c r="M15" s="158"/>
      <c r="N15" s="159"/>
      <c r="O15" s="154"/>
      <c r="P15" s="155"/>
      <c r="Q15" s="156"/>
      <c r="R15" s="158"/>
      <c r="S15" s="159"/>
      <c r="T15" s="154"/>
      <c r="U15" s="155"/>
      <c r="V15" s="156"/>
      <c r="W15" s="158"/>
      <c r="X15" s="159"/>
      <c r="Y15" s="154"/>
      <c r="Z15" s="155"/>
      <c r="AA15" s="156"/>
      <c r="AB15" s="158"/>
    </row>
    <row r="16" spans="1:28" s="127" customFormat="1" ht="12.75" customHeight="1">
      <c r="A16" s="301" t="s">
        <v>30</v>
      </c>
      <c r="B16" s="270" t="s">
        <v>1</v>
      </c>
      <c r="C16" s="271"/>
      <c r="D16" s="272"/>
      <c r="E16" s="47"/>
      <c r="F16" s="3"/>
      <c r="G16" s="128" t="s">
        <v>19</v>
      </c>
      <c r="H16" s="59"/>
      <c r="I16" s="4"/>
      <c r="J16" s="11"/>
      <c r="K16" s="128" t="s">
        <v>19</v>
      </c>
      <c r="L16" s="11"/>
      <c r="M16" s="126">
        <f>(L16-$H16)*0.32*-1</f>
        <v>0</v>
      </c>
      <c r="N16" s="47"/>
      <c r="O16" s="3"/>
      <c r="P16" s="128" t="s">
        <v>19</v>
      </c>
      <c r="Q16" s="11"/>
      <c r="R16" s="126">
        <f>(Q16-$H16)*0.32*-1</f>
        <v>0</v>
      </c>
      <c r="S16" s="47"/>
      <c r="T16" s="3"/>
      <c r="U16" s="128" t="s">
        <v>19</v>
      </c>
      <c r="V16" s="11"/>
      <c r="W16" s="126">
        <f>(V16-$H16)*0.32*-1</f>
        <v>0</v>
      </c>
      <c r="X16" s="47"/>
      <c r="Y16" s="3"/>
      <c r="Z16" s="128" t="s">
        <v>19</v>
      </c>
      <c r="AA16" s="11"/>
      <c r="AB16" s="126">
        <f>(AA16-$H16)*0.32*-1</f>
        <v>0</v>
      </c>
    </row>
    <row r="17" spans="1:28" s="127" customFormat="1" ht="11.25">
      <c r="A17" s="293"/>
      <c r="B17" s="270" t="s">
        <v>2</v>
      </c>
      <c r="C17" s="271"/>
      <c r="D17" s="272"/>
      <c r="E17" s="47"/>
      <c r="F17" s="3"/>
      <c r="G17" s="128" t="s">
        <v>19</v>
      </c>
      <c r="H17" s="59"/>
      <c r="I17" s="4"/>
      <c r="J17" s="11"/>
      <c r="K17" s="128" t="s">
        <v>19</v>
      </c>
      <c r="L17" s="11"/>
      <c r="M17" s="129">
        <f>(L17-$H17)*0.32*-1</f>
        <v>0</v>
      </c>
      <c r="N17" s="47"/>
      <c r="O17" s="3"/>
      <c r="P17" s="128" t="s">
        <v>19</v>
      </c>
      <c r="Q17" s="11"/>
      <c r="R17" s="129">
        <f>(Q17-$H17)*0.32*-1</f>
        <v>0</v>
      </c>
      <c r="S17" s="47"/>
      <c r="T17" s="3"/>
      <c r="U17" s="128" t="s">
        <v>19</v>
      </c>
      <c r="V17" s="11"/>
      <c r="W17" s="129">
        <f>(V17-$H17)*0.32*-1</f>
        <v>0</v>
      </c>
      <c r="X17" s="47"/>
      <c r="Y17" s="3"/>
      <c r="Z17" s="128" t="s">
        <v>19</v>
      </c>
      <c r="AA17" s="11"/>
      <c r="AB17" s="129">
        <f>(AA17-$H17)*0.32*-1</f>
        <v>0</v>
      </c>
    </row>
    <row r="18" spans="1:28" s="127" customFormat="1" ht="14.25">
      <c r="A18" s="293"/>
      <c r="B18" s="270" t="s">
        <v>3</v>
      </c>
      <c r="C18" s="271"/>
      <c r="D18" s="272"/>
      <c r="E18" s="47"/>
      <c r="F18" s="3"/>
      <c r="G18" s="128" t="s">
        <v>38</v>
      </c>
      <c r="H18" s="59"/>
      <c r="I18" s="4"/>
      <c r="J18" s="11"/>
      <c r="K18" s="128" t="s">
        <v>38</v>
      </c>
      <c r="L18" s="11"/>
      <c r="M18" s="129">
        <f>(L18-$H18)*0.32*-1</f>
        <v>0</v>
      </c>
      <c r="N18" s="47"/>
      <c r="O18" s="3"/>
      <c r="P18" s="128" t="s">
        <v>38</v>
      </c>
      <c r="Q18" s="11"/>
      <c r="R18" s="129">
        <f>(Q18-$H18)*0.32*-1</f>
        <v>0</v>
      </c>
      <c r="S18" s="47"/>
      <c r="T18" s="3"/>
      <c r="U18" s="128" t="s">
        <v>38</v>
      </c>
      <c r="V18" s="11"/>
      <c r="W18" s="129">
        <f>(V18-$H18)*0.32*-1</f>
        <v>0</v>
      </c>
      <c r="X18" s="47"/>
      <c r="Y18" s="3"/>
      <c r="Z18" s="128" t="s">
        <v>38</v>
      </c>
      <c r="AA18" s="11"/>
      <c r="AB18" s="129">
        <f>(AA18-$H18)*0.32*-1</f>
        <v>0</v>
      </c>
    </row>
    <row r="19" spans="1:28" s="127" customFormat="1" ht="14.25">
      <c r="A19" s="293"/>
      <c r="B19" s="270" t="s">
        <v>34</v>
      </c>
      <c r="C19" s="271"/>
      <c r="D19" s="272"/>
      <c r="E19" s="47"/>
      <c r="F19" s="3"/>
      <c r="G19" s="128" t="s">
        <v>39</v>
      </c>
      <c r="H19" s="59"/>
      <c r="I19" s="4"/>
      <c r="J19" s="11"/>
      <c r="K19" s="128" t="s">
        <v>39</v>
      </c>
      <c r="L19" s="11"/>
      <c r="M19" s="129">
        <f>(L19-$H19)*0.32*-1</f>
        <v>0</v>
      </c>
      <c r="N19" s="47"/>
      <c r="O19" s="3"/>
      <c r="P19" s="128" t="s">
        <v>39</v>
      </c>
      <c r="Q19" s="11"/>
      <c r="R19" s="129">
        <f>(Q19-$H19)*0.32*-1</f>
        <v>0</v>
      </c>
      <c r="S19" s="47"/>
      <c r="T19" s="3"/>
      <c r="U19" s="128" t="s">
        <v>39</v>
      </c>
      <c r="V19" s="11"/>
      <c r="W19" s="129">
        <f>(V19-$H19)*0.32*-1</f>
        <v>0</v>
      </c>
      <c r="X19" s="47"/>
      <c r="Y19" s="3"/>
      <c r="Z19" s="128" t="s">
        <v>39</v>
      </c>
      <c r="AA19" s="11"/>
      <c r="AB19" s="129">
        <f>(AA19-$H19)*0.32*-1</f>
        <v>0</v>
      </c>
    </row>
    <row r="20" spans="1:28" s="127" customFormat="1" ht="11.25">
      <c r="A20" s="293"/>
      <c r="B20" s="270" t="s">
        <v>15</v>
      </c>
      <c r="C20" s="271"/>
      <c r="D20" s="272"/>
      <c r="E20" s="47"/>
      <c r="F20" s="3"/>
      <c r="G20" s="128" t="s">
        <v>19</v>
      </c>
      <c r="H20" s="59"/>
      <c r="I20" s="4"/>
      <c r="J20" s="11"/>
      <c r="K20" s="128" t="s">
        <v>19</v>
      </c>
      <c r="L20" s="11"/>
      <c r="M20" s="129">
        <f>(L20-$H20)*0.32*-1</f>
        <v>0</v>
      </c>
      <c r="N20" s="47"/>
      <c r="O20" s="3"/>
      <c r="P20" s="128" t="s">
        <v>19</v>
      </c>
      <c r="Q20" s="11"/>
      <c r="R20" s="129">
        <f>(Q20-$H20)*0.32*-1</f>
        <v>0</v>
      </c>
      <c r="S20" s="47"/>
      <c r="T20" s="3"/>
      <c r="U20" s="128" t="s">
        <v>19</v>
      </c>
      <c r="V20" s="11"/>
      <c r="W20" s="129">
        <f>(V20-$H20)*0.32*-1</f>
        <v>0</v>
      </c>
      <c r="X20" s="47"/>
      <c r="Y20" s="3"/>
      <c r="Z20" s="128" t="s">
        <v>19</v>
      </c>
      <c r="AA20" s="11"/>
      <c r="AB20" s="129">
        <f>(AA20-$H20)*0.32*-1</f>
        <v>0</v>
      </c>
    </row>
    <row r="21" spans="1:28" s="138" customFormat="1" ht="6" customHeight="1">
      <c r="A21" s="293"/>
      <c r="B21" s="130"/>
      <c r="C21" s="130"/>
      <c r="D21" s="130"/>
      <c r="E21" s="131"/>
      <c r="F21" s="132"/>
      <c r="G21" s="132"/>
      <c r="H21" s="134"/>
      <c r="I21" s="160"/>
      <c r="J21" s="134"/>
      <c r="K21" s="133"/>
      <c r="L21" s="134"/>
      <c r="M21" s="136"/>
      <c r="N21" s="137"/>
      <c r="O21" s="132"/>
      <c r="P21" s="133"/>
      <c r="Q21" s="134"/>
      <c r="R21" s="136"/>
      <c r="S21" s="137"/>
      <c r="T21" s="132"/>
      <c r="U21" s="133"/>
      <c r="V21" s="134"/>
      <c r="W21" s="136"/>
      <c r="X21" s="137"/>
      <c r="Y21" s="132"/>
      <c r="Z21" s="133"/>
      <c r="AA21" s="134"/>
      <c r="AB21" s="136"/>
    </row>
    <row r="22" spans="1:28" s="127" customFormat="1" ht="23.25" customHeight="1">
      <c r="A22" s="293"/>
      <c r="B22" s="309" t="s">
        <v>16</v>
      </c>
      <c r="C22" s="310"/>
      <c r="D22" s="311"/>
      <c r="E22" s="139"/>
      <c r="F22" s="140"/>
      <c r="G22" s="140"/>
      <c r="H22" s="142"/>
      <c r="I22" s="61"/>
      <c r="J22" s="62"/>
      <c r="K22" s="161" t="s">
        <v>19</v>
      </c>
      <c r="L22" s="11"/>
      <c r="M22" s="129">
        <f>SQRT(L22*0.32*L22*0.32)*-1</f>
        <v>0</v>
      </c>
      <c r="N22" s="64"/>
      <c r="O22" s="65"/>
      <c r="P22" s="161" t="s">
        <v>19</v>
      </c>
      <c r="Q22" s="11"/>
      <c r="R22" s="129">
        <f>SQRT(Q22*0.32*Q22*0.32)*-1</f>
        <v>0</v>
      </c>
      <c r="S22" s="64"/>
      <c r="T22" s="65"/>
      <c r="U22" s="161" t="s">
        <v>19</v>
      </c>
      <c r="V22" s="11"/>
      <c r="W22" s="129">
        <f>SQRT(V22*0.32*V22*0.32)*-1</f>
        <v>0</v>
      </c>
      <c r="X22" s="64"/>
      <c r="Y22" s="65"/>
      <c r="Z22" s="161" t="s">
        <v>19</v>
      </c>
      <c r="AA22" s="11"/>
      <c r="AB22" s="129">
        <f>SQRT(AA22*0.32*AA22*0.32)*-1</f>
        <v>0</v>
      </c>
    </row>
    <row r="23" spans="1:28" s="127" customFormat="1" ht="23.25" customHeight="1">
      <c r="A23" s="293"/>
      <c r="B23" s="309" t="s">
        <v>17</v>
      </c>
      <c r="C23" s="310"/>
      <c r="D23" s="311"/>
      <c r="E23" s="131"/>
      <c r="F23" s="132"/>
      <c r="G23" s="132"/>
      <c r="H23" s="134"/>
      <c r="I23" s="143"/>
      <c r="J23" s="142"/>
      <c r="K23" s="144"/>
      <c r="L23" s="60"/>
      <c r="M23" s="129">
        <f>SQRT(L23*0.32*L23*0.32)*-1</f>
        <v>0</v>
      </c>
      <c r="N23" s="162"/>
      <c r="O23" s="140"/>
      <c r="P23" s="144"/>
      <c r="Q23" s="60"/>
      <c r="R23" s="129">
        <f>SQRT(Q23*0.32*Q23*0.32)*-1</f>
        <v>0</v>
      </c>
      <c r="S23" s="162"/>
      <c r="T23" s="140"/>
      <c r="U23" s="144"/>
      <c r="V23" s="60"/>
      <c r="W23" s="129">
        <f>SQRT(V23*0.32*V23*0.32)*-1</f>
        <v>0</v>
      </c>
      <c r="X23" s="162"/>
      <c r="Y23" s="140"/>
      <c r="Z23" s="144"/>
      <c r="AA23" s="60"/>
      <c r="AB23" s="129">
        <f>SQRT(AA23*0.32*AA23*0.32)*-1</f>
        <v>0</v>
      </c>
    </row>
    <row r="24" spans="1:28" s="127" customFormat="1" ht="23.25" customHeight="1" thickBot="1">
      <c r="A24" s="294"/>
      <c r="B24" s="309" t="s">
        <v>18</v>
      </c>
      <c r="C24" s="310"/>
      <c r="D24" s="311"/>
      <c r="E24" s="163"/>
      <c r="F24" s="164"/>
      <c r="G24" s="164"/>
      <c r="H24" s="165"/>
      <c r="I24" s="166"/>
      <c r="J24" s="165"/>
      <c r="K24" s="167"/>
      <c r="L24" s="63"/>
      <c r="M24" s="129">
        <f>L24*0.32</f>
        <v>0</v>
      </c>
      <c r="N24" s="168"/>
      <c r="O24" s="147"/>
      <c r="P24" s="151"/>
      <c r="Q24" s="63"/>
      <c r="R24" s="129">
        <f>Q24*0.32</f>
        <v>0</v>
      </c>
      <c r="S24" s="168"/>
      <c r="T24" s="147"/>
      <c r="U24" s="151"/>
      <c r="V24" s="63"/>
      <c r="W24" s="129">
        <f>V24*0.32</f>
        <v>0</v>
      </c>
      <c r="X24" s="168"/>
      <c r="Y24" s="147"/>
      <c r="Z24" s="151"/>
      <c r="AA24" s="63"/>
      <c r="AB24" s="129">
        <f>AA24*0.32</f>
        <v>0</v>
      </c>
    </row>
    <row r="25" spans="11:28" ht="15">
      <c r="K25" s="69" t="s">
        <v>73</v>
      </c>
      <c r="L25" s="170"/>
      <c r="M25" s="115">
        <f>SUM(M7:M11,M13:M14,M16:M20,M22:M24)</f>
        <v>0</v>
      </c>
      <c r="P25" s="69" t="s">
        <v>73</v>
      </c>
      <c r="Q25" s="170"/>
      <c r="R25" s="115">
        <f>SUM(R7:R11,R13:R14,R16:R20,R22:R24)</f>
        <v>0</v>
      </c>
      <c r="U25" s="69" t="s">
        <v>73</v>
      </c>
      <c r="V25" s="170"/>
      <c r="W25" s="115">
        <f>SUM(W7:W11,W13:W14,W16:W20,W22:W24)</f>
        <v>0</v>
      </c>
      <c r="Z25" s="69" t="s">
        <v>73</v>
      </c>
      <c r="AA25" s="170"/>
      <c r="AB25" s="115">
        <f>SUM(AB7:AB11,AB13:AB14,AB16:AB20,AB22:AB24)</f>
        <v>0</v>
      </c>
    </row>
    <row r="26" ht="15" thickBot="1"/>
    <row r="27" spans="1:4" ht="70.5" customHeight="1" thickBot="1">
      <c r="A27" s="302" t="s">
        <v>101</v>
      </c>
      <c r="B27" s="303"/>
      <c r="C27" s="303"/>
      <c r="D27" s="304"/>
    </row>
    <row r="28" ht="15" thickBot="1"/>
    <row r="29" spans="1:28" s="127" customFormat="1" ht="11.25">
      <c r="A29" s="301" t="s">
        <v>78</v>
      </c>
      <c r="B29" s="270" t="s">
        <v>1</v>
      </c>
      <c r="C29" s="271"/>
      <c r="D29" s="272"/>
      <c r="E29" s="54"/>
      <c r="F29" s="18"/>
      <c r="G29" s="125" t="s">
        <v>19</v>
      </c>
      <c r="H29" s="57"/>
      <c r="I29" s="17"/>
      <c r="J29" s="58"/>
      <c r="K29" s="125" t="s">
        <v>19</v>
      </c>
      <c r="L29" s="58"/>
      <c r="M29" s="126">
        <f>(L29-$H29)*0.32*-1</f>
        <v>0</v>
      </c>
      <c r="N29" s="54"/>
      <c r="O29" s="18"/>
      <c r="P29" s="125" t="s">
        <v>19</v>
      </c>
      <c r="Q29" s="58"/>
      <c r="R29" s="126">
        <f>(Q29-$H29)*0.32*-1</f>
        <v>0</v>
      </c>
      <c r="S29" s="54"/>
      <c r="T29" s="18"/>
      <c r="U29" s="125" t="s">
        <v>19</v>
      </c>
      <c r="V29" s="58"/>
      <c r="W29" s="126">
        <f>(V29-$H29)*0.32*-1</f>
        <v>0</v>
      </c>
      <c r="X29" s="54"/>
      <c r="Y29" s="18"/>
      <c r="Z29" s="125" t="s">
        <v>19</v>
      </c>
      <c r="AA29" s="58"/>
      <c r="AB29" s="126">
        <f>(AA29-$H29)*0.32*-1</f>
        <v>0</v>
      </c>
    </row>
    <row r="30" spans="1:28" s="127" customFormat="1" ht="11.25">
      <c r="A30" s="293"/>
      <c r="B30" s="270" t="s">
        <v>2</v>
      </c>
      <c r="C30" s="271"/>
      <c r="D30" s="272"/>
      <c r="E30" s="47"/>
      <c r="F30" s="3"/>
      <c r="G30" s="128" t="s">
        <v>19</v>
      </c>
      <c r="H30" s="59"/>
      <c r="I30" s="4"/>
      <c r="J30" s="11"/>
      <c r="K30" s="128" t="s">
        <v>19</v>
      </c>
      <c r="L30" s="11"/>
      <c r="M30" s="129">
        <f>(L30-$H30)*0.32*-1</f>
        <v>0</v>
      </c>
      <c r="N30" s="47"/>
      <c r="O30" s="3"/>
      <c r="P30" s="128" t="s">
        <v>19</v>
      </c>
      <c r="Q30" s="11"/>
      <c r="R30" s="129">
        <f>(Q30-$H30)*0.32*-1</f>
        <v>0</v>
      </c>
      <c r="S30" s="47"/>
      <c r="T30" s="3"/>
      <c r="U30" s="128" t="s">
        <v>19</v>
      </c>
      <c r="V30" s="11"/>
      <c r="W30" s="129">
        <f>(V30-$H30)*0.32*-1</f>
        <v>0</v>
      </c>
      <c r="X30" s="47"/>
      <c r="Y30" s="3"/>
      <c r="Z30" s="128" t="s">
        <v>19</v>
      </c>
      <c r="AA30" s="11"/>
      <c r="AB30" s="129">
        <f>(AA30-$H30)*0.32*-1</f>
        <v>0</v>
      </c>
    </row>
    <row r="31" spans="1:28" s="127" customFormat="1" ht="14.25">
      <c r="A31" s="293"/>
      <c r="B31" s="270" t="s">
        <v>44</v>
      </c>
      <c r="C31" s="271"/>
      <c r="D31" s="272"/>
      <c r="E31" s="47"/>
      <c r="F31" s="3"/>
      <c r="G31" s="128" t="s">
        <v>38</v>
      </c>
      <c r="H31" s="59"/>
      <c r="I31" s="4"/>
      <c r="J31" s="11"/>
      <c r="K31" s="128" t="s">
        <v>38</v>
      </c>
      <c r="L31" s="11"/>
      <c r="M31" s="129">
        <f>(L31-$H31)*0.32*-1</f>
        <v>0</v>
      </c>
      <c r="N31" s="47"/>
      <c r="O31" s="3"/>
      <c r="P31" s="128" t="s">
        <v>38</v>
      </c>
      <c r="Q31" s="11"/>
      <c r="R31" s="129">
        <f>(Q31-$H31)*0.32*-1</f>
        <v>0</v>
      </c>
      <c r="S31" s="47"/>
      <c r="T31" s="3"/>
      <c r="U31" s="128" t="s">
        <v>38</v>
      </c>
      <c r="V31" s="11"/>
      <c r="W31" s="129">
        <f>(V31-$H31)*0.32*-1</f>
        <v>0</v>
      </c>
      <c r="X31" s="47"/>
      <c r="Y31" s="3"/>
      <c r="Z31" s="128" t="s">
        <v>38</v>
      </c>
      <c r="AA31" s="11"/>
      <c r="AB31" s="129">
        <f>(AA31-$H31)*0.32*-1</f>
        <v>0</v>
      </c>
    </row>
    <row r="32" spans="1:28" s="127" customFormat="1" ht="14.25">
      <c r="A32" s="293"/>
      <c r="B32" s="270" t="s">
        <v>34</v>
      </c>
      <c r="C32" s="271"/>
      <c r="D32" s="272"/>
      <c r="E32" s="47"/>
      <c r="F32" s="3"/>
      <c r="G32" s="128" t="s">
        <v>39</v>
      </c>
      <c r="H32" s="59"/>
      <c r="I32" s="4"/>
      <c r="J32" s="11"/>
      <c r="K32" s="128" t="s">
        <v>39</v>
      </c>
      <c r="L32" s="11"/>
      <c r="M32" s="129">
        <f>(L32-$H32)*0.32*-1</f>
        <v>0</v>
      </c>
      <c r="N32" s="47"/>
      <c r="O32" s="3"/>
      <c r="P32" s="128" t="s">
        <v>39</v>
      </c>
      <c r="Q32" s="11"/>
      <c r="R32" s="129">
        <f>(Q32-$H32)*0.32*-1</f>
        <v>0</v>
      </c>
      <c r="S32" s="47"/>
      <c r="T32" s="3"/>
      <c r="U32" s="128" t="s">
        <v>39</v>
      </c>
      <c r="V32" s="11"/>
      <c r="W32" s="129">
        <f>(V32-$H32)*0.32*-1</f>
        <v>0</v>
      </c>
      <c r="X32" s="47"/>
      <c r="Y32" s="3"/>
      <c r="Z32" s="128" t="s">
        <v>39</v>
      </c>
      <c r="AA32" s="11"/>
      <c r="AB32" s="129">
        <f>(AA32-$H32)*0.32*-1</f>
        <v>0</v>
      </c>
    </row>
    <row r="33" spans="1:28" s="127" customFormat="1" ht="11.25">
      <c r="A33" s="293"/>
      <c r="B33" s="270" t="s">
        <v>15</v>
      </c>
      <c r="C33" s="271"/>
      <c r="D33" s="272"/>
      <c r="E33" s="47"/>
      <c r="F33" s="3"/>
      <c r="G33" s="128" t="s">
        <v>19</v>
      </c>
      <c r="H33" s="59"/>
      <c r="I33" s="4"/>
      <c r="J33" s="11"/>
      <c r="K33" s="128" t="s">
        <v>19</v>
      </c>
      <c r="L33" s="11"/>
      <c r="M33" s="129">
        <f>(L33-$H33)*0.32*-1</f>
        <v>0</v>
      </c>
      <c r="N33" s="47"/>
      <c r="O33" s="3"/>
      <c r="P33" s="128" t="s">
        <v>19</v>
      </c>
      <c r="Q33" s="11"/>
      <c r="R33" s="129">
        <f>(Q33-$H33)*0.32*-1</f>
        <v>0</v>
      </c>
      <c r="S33" s="47"/>
      <c r="T33" s="3"/>
      <c r="U33" s="128" t="s">
        <v>19</v>
      </c>
      <c r="V33" s="11"/>
      <c r="W33" s="129">
        <f>(V33-$H33)*0.32*-1</f>
        <v>0</v>
      </c>
      <c r="X33" s="47"/>
      <c r="Y33" s="3"/>
      <c r="Z33" s="128" t="s">
        <v>19</v>
      </c>
      <c r="AA33" s="11"/>
      <c r="AB33" s="129">
        <f>(AA33-$H33)*0.32*-1</f>
        <v>0</v>
      </c>
    </row>
    <row r="34" spans="1:28" s="138" customFormat="1" ht="6" customHeight="1">
      <c r="A34" s="293"/>
      <c r="B34" s="130"/>
      <c r="C34" s="130"/>
      <c r="D34" s="130"/>
      <c r="E34" s="131"/>
      <c r="F34" s="132"/>
      <c r="G34" s="133"/>
      <c r="H34" s="134"/>
      <c r="I34" s="135"/>
      <c r="J34" s="134"/>
      <c r="K34" s="133"/>
      <c r="L34" s="134"/>
      <c r="M34" s="136"/>
      <c r="N34" s="137"/>
      <c r="O34" s="132"/>
      <c r="P34" s="133"/>
      <c r="Q34" s="134"/>
      <c r="R34" s="136"/>
      <c r="S34" s="137"/>
      <c r="T34" s="132"/>
      <c r="U34" s="133"/>
      <c r="V34" s="134"/>
      <c r="W34" s="136"/>
      <c r="X34" s="137"/>
      <c r="Y34" s="132"/>
      <c r="Z34" s="133"/>
      <c r="AA34" s="134"/>
      <c r="AB34" s="136"/>
    </row>
    <row r="35" spans="1:28" s="127" customFormat="1" ht="27.75" customHeight="1">
      <c r="A35" s="293"/>
      <c r="B35" s="309" t="s">
        <v>51</v>
      </c>
      <c r="C35" s="310"/>
      <c r="D35" s="311"/>
      <c r="E35" s="139"/>
      <c r="F35" s="140"/>
      <c r="G35" s="141"/>
      <c r="H35" s="142"/>
      <c r="I35" s="143"/>
      <c r="J35" s="142"/>
      <c r="K35" s="144"/>
      <c r="L35" s="60"/>
      <c r="M35" s="129">
        <f>SQRT(L35*0.32*L35*0.32)*-1</f>
        <v>0</v>
      </c>
      <c r="N35" s="47"/>
      <c r="O35" s="3"/>
      <c r="P35" s="145"/>
      <c r="Q35" s="11"/>
      <c r="R35" s="129">
        <f>SQRT(Q35*0.32*Q35*0.32)*-1</f>
        <v>0</v>
      </c>
      <c r="S35" s="47"/>
      <c r="T35" s="3"/>
      <c r="U35" s="145"/>
      <c r="V35" s="11"/>
      <c r="W35" s="129">
        <f>SQRT(V35*0.32*V35*0.32)*-1</f>
        <v>0</v>
      </c>
      <c r="X35" s="171"/>
      <c r="Y35" s="172"/>
      <c r="Z35" s="145"/>
      <c r="AA35" s="11"/>
      <c r="AB35" s="129">
        <f>SQRT(AA35*0.32*AA35*0.32)*-1</f>
        <v>0</v>
      </c>
    </row>
    <row r="36" spans="1:28" s="127" customFormat="1" ht="29.25" customHeight="1">
      <c r="A36" s="294"/>
      <c r="B36" s="309" t="s">
        <v>18</v>
      </c>
      <c r="C36" s="310"/>
      <c r="D36" s="311"/>
      <c r="E36" s="146"/>
      <c r="F36" s="147"/>
      <c r="G36" s="148"/>
      <c r="H36" s="149"/>
      <c r="I36" s="150"/>
      <c r="J36" s="149"/>
      <c r="K36" s="151"/>
      <c r="L36" s="60"/>
      <c r="M36" s="129">
        <f>L36*0.32</f>
        <v>0</v>
      </c>
      <c r="N36" s="47"/>
      <c r="O36" s="3"/>
      <c r="P36" s="145"/>
      <c r="Q36" s="11"/>
      <c r="R36" s="129">
        <f>Q36*0.32</f>
        <v>0</v>
      </c>
      <c r="S36" s="47"/>
      <c r="T36" s="3"/>
      <c r="U36" s="145"/>
      <c r="V36" s="11"/>
      <c r="W36" s="129">
        <f>V36*0.32</f>
        <v>0</v>
      </c>
      <c r="X36" s="171"/>
      <c r="Y36" s="172"/>
      <c r="Z36" s="145"/>
      <c r="AA36" s="11"/>
      <c r="AB36" s="129">
        <f>AA36*0.32</f>
        <v>0</v>
      </c>
    </row>
    <row r="37" ht="15" thickBot="1"/>
    <row r="38" spans="1:28" s="127" customFormat="1" ht="11.25">
      <c r="A38" s="301" t="s">
        <v>79</v>
      </c>
      <c r="B38" s="270" t="s">
        <v>1</v>
      </c>
      <c r="C38" s="271"/>
      <c r="D38" s="272"/>
      <c r="E38" s="54"/>
      <c r="F38" s="18"/>
      <c r="G38" s="125" t="s">
        <v>19</v>
      </c>
      <c r="H38" s="57"/>
      <c r="I38" s="17"/>
      <c r="J38" s="58"/>
      <c r="K38" s="125" t="s">
        <v>19</v>
      </c>
      <c r="L38" s="58"/>
      <c r="M38" s="126">
        <f>(L38-$H38)*0.32*-1</f>
        <v>0</v>
      </c>
      <c r="N38" s="54"/>
      <c r="O38" s="18"/>
      <c r="P38" s="125" t="s">
        <v>19</v>
      </c>
      <c r="Q38" s="58"/>
      <c r="R38" s="126">
        <f>(Q38-$H38)*0.32*-1</f>
        <v>0</v>
      </c>
      <c r="S38" s="54"/>
      <c r="T38" s="18"/>
      <c r="U38" s="125" t="s">
        <v>19</v>
      </c>
      <c r="V38" s="58"/>
      <c r="W38" s="126">
        <f>(V38-$H38)*0.32*-1</f>
        <v>0</v>
      </c>
      <c r="X38" s="54"/>
      <c r="Y38" s="18"/>
      <c r="Z38" s="125" t="s">
        <v>19</v>
      </c>
      <c r="AA38" s="58"/>
      <c r="AB38" s="126">
        <f>(AA38-$H38)*0.32*-1</f>
        <v>0</v>
      </c>
    </row>
    <row r="39" spans="1:28" s="127" customFormat="1" ht="11.25">
      <c r="A39" s="293"/>
      <c r="B39" s="270" t="s">
        <v>2</v>
      </c>
      <c r="C39" s="271"/>
      <c r="D39" s="272"/>
      <c r="E39" s="47"/>
      <c r="F39" s="3"/>
      <c r="G39" s="128" t="s">
        <v>19</v>
      </c>
      <c r="H39" s="59"/>
      <c r="I39" s="4"/>
      <c r="J39" s="11"/>
      <c r="K39" s="128" t="s">
        <v>19</v>
      </c>
      <c r="L39" s="11"/>
      <c r="M39" s="129">
        <f>(L39-$H39)*0.32*-1</f>
        <v>0</v>
      </c>
      <c r="N39" s="47"/>
      <c r="O39" s="3"/>
      <c r="P39" s="128" t="s">
        <v>19</v>
      </c>
      <c r="Q39" s="11"/>
      <c r="R39" s="129">
        <f>(Q39-$H39)*0.32*-1</f>
        <v>0</v>
      </c>
      <c r="S39" s="47"/>
      <c r="T39" s="3"/>
      <c r="U39" s="128" t="s">
        <v>19</v>
      </c>
      <c r="V39" s="11"/>
      <c r="W39" s="129">
        <f>(V39-$H39)*0.32*-1</f>
        <v>0</v>
      </c>
      <c r="X39" s="47"/>
      <c r="Y39" s="3"/>
      <c r="Z39" s="128" t="s">
        <v>19</v>
      </c>
      <c r="AA39" s="11"/>
      <c r="AB39" s="129">
        <f>(AA39-$H39)*0.32*-1</f>
        <v>0</v>
      </c>
    </row>
    <row r="40" spans="1:28" s="127" customFormat="1" ht="14.25">
      <c r="A40" s="293"/>
      <c r="B40" s="270" t="s">
        <v>44</v>
      </c>
      <c r="C40" s="271"/>
      <c r="D40" s="272"/>
      <c r="E40" s="47"/>
      <c r="F40" s="3"/>
      <c r="G40" s="128" t="s">
        <v>38</v>
      </c>
      <c r="H40" s="59"/>
      <c r="I40" s="4"/>
      <c r="J40" s="11"/>
      <c r="K40" s="128" t="s">
        <v>38</v>
      </c>
      <c r="L40" s="11"/>
      <c r="M40" s="129">
        <f>(L40-$H40)*0.32*-1</f>
        <v>0</v>
      </c>
      <c r="N40" s="47"/>
      <c r="O40" s="3"/>
      <c r="P40" s="128" t="s">
        <v>38</v>
      </c>
      <c r="Q40" s="11"/>
      <c r="R40" s="129">
        <f>(Q40-$H40)*0.32*-1</f>
        <v>0</v>
      </c>
      <c r="S40" s="47"/>
      <c r="T40" s="3"/>
      <c r="U40" s="128" t="s">
        <v>38</v>
      </c>
      <c r="V40" s="11"/>
      <c r="W40" s="129">
        <f>(V40-$H40)*0.32*-1</f>
        <v>0</v>
      </c>
      <c r="X40" s="47"/>
      <c r="Y40" s="3"/>
      <c r="Z40" s="128" t="s">
        <v>38</v>
      </c>
      <c r="AA40" s="11"/>
      <c r="AB40" s="129">
        <f>(AA40-$H40)*0.32*-1</f>
        <v>0</v>
      </c>
    </row>
    <row r="41" spans="1:28" s="127" customFormat="1" ht="14.25">
      <c r="A41" s="293"/>
      <c r="B41" s="270" t="s">
        <v>34</v>
      </c>
      <c r="C41" s="271"/>
      <c r="D41" s="272"/>
      <c r="E41" s="47"/>
      <c r="F41" s="3"/>
      <c r="G41" s="128" t="s">
        <v>39</v>
      </c>
      <c r="H41" s="59"/>
      <c r="I41" s="4"/>
      <c r="J41" s="11"/>
      <c r="K41" s="128" t="s">
        <v>39</v>
      </c>
      <c r="L41" s="11"/>
      <c r="M41" s="129">
        <f>(L41-$H41)*0.32*-1</f>
        <v>0</v>
      </c>
      <c r="N41" s="47"/>
      <c r="O41" s="3"/>
      <c r="P41" s="128" t="s">
        <v>39</v>
      </c>
      <c r="Q41" s="11"/>
      <c r="R41" s="129">
        <f>(Q41-$H41)*0.32*-1</f>
        <v>0</v>
      </c>
      <c r="S41" s="47"/>
      <c r="T41" s="3"/>
      <c r="U41" s="128" t="s">
        <v>39</v>
      </c>
      <c r="V41" s="11"/>
      <c r="W41" s="129">
        <f>(V41-$H41)*0.32*-1</f>
        <v>0</v>
      </c>
      <c r="X41" s="47"/>
      <c r="Y41" s="3"/>
      <c r="Z41" s="128" t="s">
        <v>39</v>
      </c>
      <c r="AA41" s="11"/>
      <c r="AB41" s="129">
        <f>(AA41-$H41)*0.32*-1</f>
        <v>0</v>
      </c>
    </row>
    <row r="42" spans="1:28" s="127" customFormat="1" ht="11.25">
      <c r="A42" s="293"/>
      <c r="B42" s="270" t="s">
        <v>15</v>
      </c>
      <c r="C42" s="271"/>
      <c r="D42" s="272"/>
      <c r="E42" s="47"/>
      <c r="F42" s="3"/>
      <c r="G42" s="128" t="s">
        <v>19</v>
      </c>
      <c r="H42" s="59"/>
      <c r="I42" s="4"/>
      <c r="J42" s="11"/>
      <c r="K42" s="128" t="s">
        <v>19</v>
      </c>
      <c r="L42" s="11"/>
      <c r="M42" s="129">
        <f>(L42-$H42)*0.32*-1</f>
        <v>0</v>
      </c>
      <c r="N42" s="47"/>
      <c r="O42" s="3"/>
      <c r="P42" s="128" t="s">
        <v>19</v>
      </c>
      <c r="Q42" s="11"/>
      <c r="R42" s="129">
        <f>(Q42-$H42)*0.32*-1</f>
        <v>0</v>
      </c>
      <c r="S42" s="47"/>
      <c r="T42" s="3"/>
      <c r="U42" s="128" t="s">
        <v>19</v>
      </c>
      <c r="V42" s="11"/>
      <c r="W42" s="129">
        <f>(V42-$H42)*0.32*-1</f>
        <v>0</v>
      </c>
      <c r="X42" s="47"/>
      <c r="Y42" s="3"/>
      <c r="Z42" s="128" t="s">
        <v>19</v>
      </c>
      <c r="AA42" s="11"/>
      <c r="AB42" s="129">
        <f>(AA42-$H42)*0.32*-1</f>
        <v>0</v>
      </c>
    </row>
    <row r="43" spans="1:28" s="138" customFormat="1" ht="6" customHeight="1">
      <c r="A43" s="293"/>
      <c r="B43" s="130"/>
      <c r="C43" s="130"/>
      <c r="D43" s="130"/>
      <c r="E43" s="131"/>
      <c r="F43" s="132"/>
      <c r="G43" s="133"/>
      <c r="H43" s="134"/>
      <c r="I43" s="135"/>
      <c r="J43" s="134"/>
      <c r="K43" s="133"/>
      <c r="L43" s="134"/>
      <c r="M43" s="136"/>
      <c r="N43" s="137"/>
      <c r="O43" s="132"/>
      <c r="P43" s="133"/>
      <c r="Q43" s="134"/>
      <c r="R43" s="136"/>
      <c r="S43" s="137"/>
      <c r="T43" s="132"/>
      <c r="U43" s="133"/>
      <c r="V43" s="134"/>
      <c r="W43" s="136"/>
      <c r="X43" s="137"/>
      <c r="Y43" s="132"/>
      <c r="Z43" s="133"/>
      <c r="AA43" s="134"/>
      <c r="AB43" s="136"/>
    </row>
    <row r="44" spans="1:28" s="127" customFormat="1" ht="27.75" customHeight="1">
      <c r="A44" s="293"/>
      <c r="B44" s="309" t="s">
        <v>51</v>
      </c>
      <c r="C44" s="310"/>
      <c r="D44" s="311"/>
      <c r="E44" s="139"/>
      <c r="F44" s="140"/>
      <c r="G44" s="141"/>
      <c r="H44" s="142"/>
      <c r="I44" s="143"/>
      <c r="J44" s="142"/>
      <c r="K44" s="144"/>
      <c r="L44" s="60"/>
      <c r="M44" s="129">
        <f>SQRT(L44*0.32*L44*0.32)*-1</f>
        <v>0</v>
      </c>
      <c r="N44" s="47"/>
      <c r="O44" s="3"/>
      <c r="P44" s="145"/>
      <c r="Q44" s="11"/>
      <c r="R44" s="129">
        <f>SQRT(Q44*0.32*Q44*0.32)*-1</f>
        <v>0</v>
      </c>
      <c r="S44" s="47"/>
      <c r="T44" s="3"/>
      <c r="U44" s="145"/>
      <c r="V44" s="11"/>
      <c r="W44" s="129">
        <f>SQRT(V44*0.32*V44*0.32)*-1</f>
        <v>0</v>
      </c>
      <c r="X44" s="171"/>
      <c r="Y44" s="172"/>
      <c r="Z44" s="145"/>
      <c r="AA44" s="11"/>
      <c r="AB44" s="129">
        <f>SQRT(AA44*0.32*AA44*0.32)*-1</f>
        <v>0</v>
      </c>
    </row>
    <row r="45" spans="1:28" s="127" customFormat="1" ht="29.25" customHeight="1">
      <c r="A45" s="294"/>
      <c r="B45" s="309" t="s">
        <v>18</v>
      </c>
      <c r="C45" s="310"/>
      <c r="D45" s="311"/>
      <c r="E45" s="146"/>
      <c r="F45" s="147"/>
      <c r="G45" s="148"/>
      <c r="H45" s="149"/>
      <c r="I45" s="150"/>
      <c r="J45" s="149"/>
      <c r="K45" s="151"/>
      <c r="L45" s="60"/>
      <c r="M45" s="129">
        <f>L45*0.32</f>
        <v>0</v>
      </c>
      <c r="N45" s="47"/>
      <c r="O45" s="3"/>
      <c r="P45" s="145"/>
      <c r="Q45" s="11"/>
      <c r="R45" s="129">
        <f>Q45*0.32</f>
        <v>0</v>
      </c>
      <c r="S45" s="47"/>
      <c r="T45" s="3"/>
      <c r="U45" s="145"/>
      <c r="V45" s="11"/>
      <c r="W45" s="129">
        <f>V45*0.32</f>
        <v>0</v>
      </c>
      <c r="X45" s="171"/>
      <c r="Y45" s="172"/>
      <c r="Z45" s="145"/>
      <c r="AA45" s="11"/>
      <c r="AB45" s="129">
        <f>AA45*0.32</f>
        <v>0</v>
      </c>
    </row>
    <row r="46" ht="15" thickBot="1"/>
    <row r="47" spans="1:28" s="127" customFormat="1" ht="11.25">
      <c r="A47" s="301" t="s">
        <v>80</v>
      </c>
      <c r="B47" s="270" t="s">
        <v>1</v>
      </c>
      <c r="C47" s="271"/>
      <c r="D47" s="272"/>
      <c r="E47" s="54"/>
      <c r="F47" s="18"/>
      <c r="G47" s="125" t="s">
        <v>19</v>
      </c>
      <c r="H47" s="57"/>
      <c r="I47" s="17"/>
      <c r="J47" s="58"/>
      <c r="K47" s="125" t="s">
        <v>19</v>
      </c>
      <c r="L47" s="58"/>
      <c r="M47" s="126">
        <f>(L47-$H47)*0.32*-1</f>
        <v>0</v>
      </c>
      <c r="N47" s="54"/>
      <c r="O47" s="18"/>
      <c r="P47" s="125" t="s">
        <v>19</v>
      </c>
      <c r="Q47" s="58"/>
      <c r="R47" s="126">
        <f>(Q47-$H47)*0.32*-1</f>
        <v>0</v>
      </c>
      <c r="S47" s="54"/>
      <c r="T47" s="18"/>
      <c r="U47" s="125" t="s">
        <v>19</v>
      </c>
      <c r="V47" s="58"/>
      <c r="W47" s="126">
        <f>(V47-$H47)*0.32*-1</f>
        <v>0</v>
      </c>
      <c r="X47" s="54"/>
      <c r="Y47" s="18"/>
      <c r="Z47" s="125" t="s">
        <v>19</v>
      </c>
      <c r="AA47" s="58"/>
      <c r="AB47" s="126">
        <f>(AA47-$H47)*0.32*-1</f>
        <v>0</v>
      </c>
    </row>
    <row r="48" spans="1:28" s="127" customFormat="1" ht="11.25">
      <c r="A48" s="293"/>
      <c r="B48" s="270" t="s">
        <v>2</v>
      </c>
      <c r="C48" s="271"/>
      <c r="D48" s="272"/>
      <c r="E48" s="47"/>
      <c r="F48" s="3"/>
      <c r="G48" s="128" t="s">
        <v>19</v>
      </c>
      <c r="H48" s="59"/>
      <c r="I48" s="4"/>
      <c r="J48" s="11"/>
      <c r="K48" s="128" t="s">
        <v>19</v>
      </c>
      <c r="L48" s="11"/>
      <c r="M48" s="129">
        <f>(L48-$H48)*0.32*-1</f>
        <v>0</v>
      </c>
      <c r="N48" s="47"/>
      <c r="O48" s="3"/>
      <c r="P48" s="128" t="s">
        <v>19</v>
      </c>
      <c r="Q48" s="11"/>
      <c r="R48" s="129">
        <f>(Q48-$H48)*0.32*-1</f>
        <v>0</v>
      </c>
      <c r="S48" s="47"/>
      <c r="T48" s="3"/>
      <c r="U48" s="128" t="s">
        <v>19</v>
      </c>
      <c r="V48" s="11"/>
      <c r="W48" s="129">
        <f>(V48-$H48)*0.32*-1</f>
        <v>0</v>
      </c>
      <c r="X48" s="47"/>
      <c r="Y48" s="3"/>
      <c r="Z48" s="128" t="s">
        <v>19</v>
      </c>
      <c r="AA48" s="11"/>
      <c r="AB48" s="129">
        <f>(AA48-$H48)*0.32*-1</f>
        <v>0</v>
      </c>
    </row>
    <row r="49" spans="1:28" s="127" customFormat="1" ht="14.25">
      <c r="A49" s="293"/>
      <c r="B49" s="270" t="s">
        <v>44</v>
      </c>
      <c r="C49" s="271"/>
      <c r="D49" s="272"/>
      <c r="E49" s="47"/>
      <c r="F49" s="3"/>
      <c r="G49" s="128" t="s">
        <v>38</v>
      </c>
      <c r="H49" s="59"/>
      <c r="I49" s="4"/>
      <c r="J49" s="11"/>
      <c r="K49" s="128" t="s">
        <v>38</v>
      </c>
      <c r="L49" s="11"/>
      <c r="M49" s="129">
        <f>(L49-$H49)*0.32*-1</f>
        <v>0</v>
      </c>
      <c r="N49" s="47"/>
      <c r="O49" s="3"/>
      <c r="P49" s="128" t="s">
        <v>38</v>
      </c>
      <c r="Q49" s="11"/>
      <c r="R49" s="129">
        <f>(Q49-$H49)*0.32*-1</f>
        <v>0</v>
      </c>
      <c r="S49" s="47"/>
      <c r="T49" s="3"/>
      <c r="U49" s="128" t="s">
        <v>38</v>
      </c>
      <c r="V49" s="11"/>
      <c r="W49" s="129">
        <f>(V49-$H49)*0.32*-1</f>
        <v>0</v>
      </c>
      <c r="X49" s="47"/>
      <c r="Y49" s="3"/>
      <c r="Z49" s="128" t="s">
        <v>38</v>
      </c>
      <c r="AA49" s="11"/>
      <c r="AB49" s="129">
        <f>(AA49-$H49)*0.32*-1</f>
        <v>0</v>
      </c>
    </row>
    <row r="50" spans="1:28" s="127" customFormat="1" ht="14.25">
      <c r="A50" s="293"/>
      <c r="B50" s="270" t="s">
        <v>34</v>
      </c>
      <c r="C50" s="271"/>
      <c r="D50" s="272"/>
      <c r="E50" s="47"/>
      <c r="F50" s="3"/>
      <c r="G50" s="128" t="s">
        <v>39</v>
      </c>
      <c r="H50" s="59"/>
      <c r="I50" s="4"/>
      <c r="J50" s="11"/>
      <c r="K50" s="128" t="s">
        <v>39</v>
      </c>
      <c r="L50" s="11"/>
      <c r="M50" s="129">
        <f>(L50-$H50)*0.32*-1</f>
        <v>0</v>
      </c>
      <c r="N50" s="47"/>
      <c r="O50" s="3"/>
      <c r="P50" s="128" t="s">
        <v>39</v>
      </c>
      <c r="Q50" s="11"/>
      <c r="R50" s="129">
        <f>(Q50-$H50)*0.32*-1</f>
        <v>0</v>
      </c>
      <c r="S50" s="47"/>
      <c r="T50" s="3"/>
      <c r="U50" s="128" t="s">
        <v>39</v>
      </c>
      <c r="V50" s="11"/>
      <c r="W50" s="129">
        <f>(V50-$H50)*0.32*-1</f>
        <v>0</v>
      </c>
      <c r="X50" s="47"/>
      <c r="Y50" s="3"/>
      <c r="Z50" s="128" t="s">
        <v>39</v>
      </c>
      <c r="AA50" s="11"/>
      <c r="AB50" s="129">
        <f>(AA50-$H50)*0.32*-1</f>
        <v>0</v>
      </c>
    </row>
    <row r="51" spans="1:28" s="127" customFormat="1" ht="11.25">
      <c r="A51" s="293"/>
      <c r="B51" s="270" t="s">
        <v>15</v>
      </c>
      <c r="C51" s="271"/>
      <c r="D51" s="272"/>
      <c r="E51" s="47"/>
      <c r="F51" s="3"/>
      <c r="G51" s="128" t="s">
        <v>19</v>
      </c>
      <c r="H51" s="59"/>
      <c r="I51" s="4"/>
      <c r="J51" s="11"/>
      <c r="K51" s="128" t="s">
        <v>19</v>
      </c>
      <c r="L51" s="11"/>
      <c r="M51" s="129">
        <f>(L51-$H51)*0.32*-1</f>
        <v>0</v>
      </c>
      <c r="N51" s="47"/>
      <c r="O51" s="3"/>
      <c r="P51" s="128" t="s">
        <v>19</v>
      </c>
      <c r="Q51" s="11"/>
      <c r="R51" s="129">
        <f>(Q51-$H51)*0.32*-1</f>
        <v>0</v>
      </c>
      <c r="S51" s="47"/>
      <c r="T51" s="3"/>
      <c r="U51" s="128" t="s">
        <v>19</v>
      </c>
      <c r="V51" s="11"/>
      <c r="W51" s="129">
        <f>(V51-$H51)*0.32*-1</f>
        <v>0</v>
      </c>
      <c r="X51" s="47"/>
      <c r="Y51" s="3"/>
      <c r="Z51" s="128" t="s">
        <v>19</v>
      </c>
      <c r="AA51" s="11"/>
      <c r="AB51" s="129">
        <f>(AA51-$H51)*0.32*-1</f>
        <v>0</v>
      </c>
    </row>
    <row r="52" spans="1:28" s="138" customFormat="1" ht="6" customHeight="1">
      <c r="A52" s="293"/>
      <c r="B52" s="130"/>
      <c r="C52" s="130"/>
      <c r="D52" s="130"/>
      <c r="E52" s="131"/>
      <c r="F52" s="132"/>
      <c r="G52" s="133"/>
      <c r="H52" s="134"/>
      <c r="I52" s="135"/>
      <c r="J52" s="134"/>
      <c r="K52" s="133"/>
      <c r="L52" s="134"/>
      <c r="M52" s="136"/>
      <c r="N52" s="137"/>
      <c r="O52" s="132"/>
      <c r="P52" s="133"/>
      <c r="Q52" s="134"/>
      <c r="R52" s="136"/>
      <c r="S52" s="137"/>
      <c r="T52" s="132"/>
      <c r="U52" s="133"/>
      <c r="V52" s="134"/>
      <c r="W52" s="136"/>
      <c r="X52" s="137"/>
      <c r="Y52" s="132"/>
      <c r="Z52" s="133"/>
      <c r="AA52" s="134"/>
      <c r="AB52" s="136"/>
    </row>
    <row r="53" spans="1:28" s="127" customFormat="1" ht="27.75" customHeight="1">
      <c r="A53" s="293"/>
      <c r="B53" s="309" t="s">
        <v>51</v>
      </c>
      <c r="C53" s="310"/>
      <c r="D53" s="311"/>
      <c r="E53" s="139"/>
      <c r="F53" s="140"/>
      <c r="G53" s="141"/>
      <c r="H53" s="142"/>
      <c r="I53" s="143"/>
      <c r="J53" s="142"/>
      <c r="K53" s="144"/>
      <c r="L53" s="60"/>
      <c r="M53" s="129">
        <f>SQRT(L53*0.32*L53*0.32)*-1</f>
        <v>0</v>
      </c>
      <c r="N53" s="47"/>
      <c r="O53" s="3"/>
      <c r="P53" s="145"/>
      <c r="Q53" s="11"/>
      <c r="R53" s="129">
        <f>SQRT(Q53*0.32*Q53*0.32)*-1</f>
        <v>0</v>
      </c>
      <c r="S53" s="47"/>
      <c r="T53" s="3"/>
      <c r="U53" s="145"/>
      <c r="V53" s="11"/>
      <c r="W53" s="129">
        <f>SQRT(V53*0.32*V53*0.32)*-1</f>
        <v>0</v>
      </c>
      <c r="X53" s="171"/>
      <c r="Y53" s="172"/>
      <c r="Z53" s="145"/>
      <c r="AA53" s="11"/>
      <c r="AB53" s="129">
        <f>SQRT(AA53*0.32*AA53*0.32)*-1</f>
        <v>0</v>
      </c>
    </row>
    <row r="54" spans="1:28" s="127" customFormat="1" ht="29.25" customHeight="1">
      <c r="A54" s="294"/>
      <c r="B54" s="309" t="s">
        <v>18</v>
      </c>
      <c r="C54" s="310"/>
      <c r="D54" s="311"/>
      <c r="E54" s="146"/>
      <c r="F54" s="147"/>
      <c r="G54" s="148"/>
      <c r="H54" s="149"/>
      <c r="I54" s="150"/>
      <c r="J54" s="149"/>
      <c r="K54" s="151"/>
      <c r="L54" s="60"/>
      <c r="M54" s="129">
        <f>L54*0.32</f>
        <v>0</v>
      </c>
      <c r="N54" s="47"/>
      <c r="O54" s="3"/>
      <c r="P54" s="145"/>
      <c r="Q54" s="11"/>
      <c r="R54" s="129">
        <f>Q54*0.32</f>
        <v>0</v>
      </c>
      <c r="S54" s="47"/>
      <c r="T54" s="3"/>
      <c r="U54" s="145"/>
      <c r="V54" s="11"/>
      <c r="W54" s="129">
        <f>V54*0.32</f>
        <v>0</v>
      </c>
      <c r="X54" s="171"/>
      <c r="Y54" s="172"/>
      <c r="Z54" s="145"/>
      <c r="AA54" s="11"/>
      <c r="AB54" s="129">
        <f>AA54*0.32</f>
        <v>0</v>
      </c>
    </row>
  </sheetData>
  <sheetProtection password="C7F0" sheet="1" objects="1" scenarios="1" selectLockedCells="1"/>
  <mergeCells count="68">
    <mergeCell ref="A47:A54"/>
    <mergeCell ref="B47:D47"/>
    <mergeCell ref="B48:D48"/>
    <mergeCell ref="B49:D49"/>
    <mergeCell ref="B50:D50"/>
    <mergeCell ref="B51:D51"/>
    <mergeCell ref="B53:D53"/>
    <mergeCell ref="B54:D54"/>
    <mergeCell ref="A38:A45"/>
    <mergeCell ref="B38:D38"/>
    <mergeCell ref="B39:D39"/>
    <mergeCell ref="B40:D40"/>
    <mergeCell ref="B41:D41"/>
    <mergeCell ref="B42:D42"/>
    <mergeCell ref="B44:D44"/>
    <mergeCell ref="B45:D45"/>
    <mergeCell ref="A27:D27"/>
    <mergeCell ref="A29:A36"/>
    <mergeCell ref="B29:D29"/>
    <mergeCell ref="B30:D30"/>
    <mergeCell ref="B31:D31"/>
    <mergeCell ref="B32:D32"/>
    <mergeCell ref="B33:D33"/>
    <mergeCell ref="B35:D35"/>
    <mergeCell ref="B36:D36"/>
    <mergeCell ref="B15:D15"/>
    <mergeCell ref="A16:A24"/>
    <mergeCell ref="B16:D16"/>
    <mergeCell ref="B17:D17"/>
    <mergeCell ref="B20:D20"/>
    <mergeCell ref="B22:D22"/>
    <mergeCell ref="B23:D23"/>
    <mergeCell ref="B24:D24"/>
    <mergeCell ref="B18:D18"/>
    <mergeCell ref="B19:D19"/>
    <mergeCell ref="A7:A14"/>
    <mergeCell ref="B7:D7"/>
    <mergeCell ref="B8:D8"/>
    <mergeCell ref="B11:D11"/>
    <mergeCell ref="B13:D13"/>
    <mergeCell ref="B14:D14"/>
    <mergeCell ref="B9:D9"/>
    <mergeCell ref="B10:D10"/>
    <mergeCell ref="A1:AB1"/>
    <mergeCell ref="E4:H4"/>
    <mergeCell ref="I4:M4"/>
    <mergeCell ref="F5:G6"/>
    <mergeCell ref="J5:K6"/>
    <mergeCell ref="M5:M6"/>
    <mergeCell ref="Y5:Z6"/>
    <mergeCell ref="AB5:AB6"/>
    <mergeCell ref="E3:AB3"/>
    <mergeCell ref="B3:C3"/>
    <mergeCell ref="H5:H6"/>
    <mergeCell ref="L5:L6"/>
    <mergeCell ref="Q5:Q6"/>
    <mergeCell ref="C6:D6"/>
    <mergeCell ref="O5:P6"/>
    <mergeCell ref="R5:R6"/>
    <mergeCell ref="C5:D5"/>
    <mergeCell ref="X4:AB4"/>
    <mergeCell ref="N4:R4"/>
    <mergeCell ref="S4:W4"/>
    <mergeCell ref="T5:U6"/>
    <mergeCell ref="W5:W6"/>
    <mergeCell ref="AA5:AA6"/>
    <mergeCell ref="V5:V6"/>
    <mergeCell ref="B4:C4"/>
  </mergeCells>
  <printOptions/>
  <pageMargins left="0.75" right="0.75" top="1" bottom="1" header="0.4921259845" footer="0.4921259845"/>
  <pageSetup fitToHeight="1" fitToWidth="1" horizontalDpi="600" verticalDpi="600" orientation="landscape" paperSize="9" scale="49" r:id="rId1"/>
</worksheet>
</file>

<file path=xl/worksheets/sheet6.xml><?xml version="1.0" encoding="utf-8"?>
<worksheet xmlns="http://schemas.openxmlformats.org/spreadsheetml/2006/main" xmlns:r="http://schemas.openxmlformats.org/officeDocument/2006/relationships">
  <sheetPr>
    <pageSetUpPr fitToPage="1"/>
  </sheetPr>
  <dimension ref="A1:AG74"/>
  <sheetViews>
    <sheetView zoomScale="70" zoomScaleNormal="70" zoomScalePageLayoutView="0" workbookViewId="0" topLeftCell="A1">
      <pane xSplit="4" ySplit="6" topLeftCell="E7" activePane="bottomRight" state="frozen"/>
      <selection pane="topLeft" activeCell="A1" sqref="A1:AB35"/>
      <selection pane="topRight" activeCell="A1" sqref="A1:AB35"/>
      <selection pane="bottomLeft" activeCell="A1" sqref="A1:AB35"/>
      <selection pane="bottomRight" activeCell="E7" sqref="E7"/>
    </sheetView>
  </sheetViews>
  <sheetFormatPr defaultColWidth="11.00390625" defaultRowHeight="14.25"/>
  <cols>
    <col min="1" max="1" width="8.625" style="69" customWidth="1"/>
    <col min="2" max="4" width="11.00390625" style="69" customWidth="1"/>
    <col min="5" max="5" width="7.625" style="69" customWidth="1"/>
    <col min="6" max="6" width="9.875" style="69" customWidth="1"/>
    <col min="7" max="7" width="9.00390625" style="69" customWidth="1"/>
    <col min="8" max="8" width="13.125" style="69" bestFit="1" customWidth="1"/>
    <col min="9" max="9" width="9.375" style="69" customWidth="1"/>
    <col min="10" max="10" width="9.875" style="69" bestFit="1" customWidth="1"/>
    <col min="11" max="11" width="9.25390625" style="69" customWidth="1"/>
    <col min="12" max="12" width="13.125" style="69" bestFit="1" customWidth="1"/>
    <col min="13" max="13" width="9.625" style="69" customWidth="1"/>
    <col min="14" max="14" width="8.50390625" style="69" customWidth="1"/>
    <col min="15" max="15" width="9.875" style="69" bestFit="1" customWidth="1"/>
    <col min="16" max="16" width="8.75390625" style="69" customWidth="1"/>
    <col min="17" max="17" width="13.125" style="69" bestFit="1" customWidth="1"/>
    <col min="18" max="18" width="9.625" style="69" customWidth="1"/>
    <col min="19" max="19" width="7.875" style="69" customWidth="1"/>
    <col min="20" max="20" width="9.875" style="69" bestFit="1" customWidth="1"/>
    <col min="21" max="21" width="8.875" style="69" customWidth="1"/>
    <col min="22" max="22" width="13.125" style="69" bestFit="1" customWidth="1"/>
    <col min="23" max="23" width="9.625" style="69" customWidth="1"/>
    <col min="24" max="24" width="8.00390625" style="69" customWidth="1"/>
    <col min="25" max="25" width="9.875" style="69" bestFit="1" customWidth="1"/>
    <col min="26" max="26" width="8.875" style="69" customWidth="1"/>
    <col min="27" max="27" width="12.75390625" style="69" customWidth="1"/>
    <col min="28" max="28" width="9.625" style="69" customWidth="1"/>
    <col min="29" max="16384" width="11.00390625" style="69" customWidth="1"/>
  </cols>
  <sheetData>
    <row r="1" spans="1:28" ht="42" customHeight="1">
      <c r="A1" s="336" t="s">
        <v>25</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row>
    <row r="2" spans="7:8" ht="11.25">
      <c r="G2" s="70"/>
      <c r="H2" s="70"/>
    </row>
    <row r="3" spans="1:28" s="72" customFormat="1" ht="21" customHeight="1">
      <c r="A3" s="71"/>
      <c r="B3" s="305" t="s">
        <v>99</v>
      </c>
      <c r="C3" s="306"/>
      <c r="D3" s="71"/>
      <c r="E3" s="312" t="s">
        <v>41</v>
      </c>
      <c r="F3" s="312"/>
      <c r="G3" s="312"/>
      <c r="H3" s="312"/>
      <c r="I3" s="312"/>
      <c r="J3" s="312"/>
      <c r="K3" s="312"/>
      <c r="L3" s="312"/>
      <c r="M3" s="312"/>
      <c r="N3" s="312"/>
      <c r="O3" s="312"/>
      <c r="P3" s="312"/>
      <c r="Q3" s="312"/>
      <c r="R3" s="312"/>
      <c r="S3" s="312"/>
      <c r="T3" s="312"/>
      <c r="U3" s="312"/>
      <c r="V3" s="312"/>
      <c r="W3" s="312"/>
      <c r="X3" s="312"/>
      <c r="Y3" s="312"/>
      <c r="Z3" s="312"/>
      <c r="AA3" s="312"/>
      <c r="AB3" s="312"/>
    </row>
    <row r="4" spans="1:33" s="72" customFormat="1" ht="0.75" customHeight="1">
      <c r="A4" s="73"/>
      <c r="B4" s="313"/>
      <c r="C4" s="313"/>
      <c r="D4" s="73"/>
      <c r="E4" s="276" t="s">
        <v>7</v>
      </c>
      <c r="F4" s="277"/>
      <c r="G4" s="277"/>
      <c r="H4" s="277"/>
      <c r="I4" s="276" t="s">
        <v>52</v>
      </c>
      <c r="J4" s="277"/>
      <c r="K4" s="277"/>
      <c r="L4" s="277"/>
      <c r="M4" s="278"/>
      <c r="N4" s="276" t="s">
        <v>85</v>
      </c>
      <c r="O4" s="277"/>
      <c r="P4" s="277"/>
      <c r="Q4" s="277"/>
      <c r="R4" s="278"/>
      <c r="S4" s="276" t="s">
        <v>86</v>
      </c>
      <c r="T4" s="277"/>
      <c r="U4" s="277"/>
      <c r="V4" s="277"/>
      <c r="W4" s="278"/>
      <c r="X4" s="276" t="s">
        <v>69</v>
      </c>
      <c r="Y4" s="277"/>
      <c r="Z4" s="277"/>
      <c r="AA4" s="277"/>
      <c r="AB4" s="277"/>
      <c r="AC4" s="339"/>
      <c r="AD4" s="339"/>
      <c r="AE4" s="339"/>
      <c r="AF4" s="339"/>
      <c r="AG4" s="339"/>
    </row>
    <row r="5" spans="1:33" s="72" customFormat="1" ht="18.75" customHeight="1">
      <c r="A5" s="73"/>
      <c r="B5" s="307" t="s">
        <v>100</v>
      </c>
      <c r="C5" s="308"/>
      <c r="D5" s="74"/>
      <c r="E5" s="319"/>
      <c r="F5" s="320"/>
      <c r="G5" s="320"/>
      <c r="H5" s="320"/>
      <c r="I5" s="319"/>
      <c r="J5" s="320"/>
      <c r="K5" s="320"/>
      <c r="L5" s="320"/>
      <c r="M5" s="338"/>
      <c r="N5" s="319"/>
      <c r="O5" s="320"/>
      <c r="P5" s="320"/>
      <c r="Q5" s="320"/>
      <c r="R5" s="338"/>
      <c r="S5" s="319"/>
      <c r="T5" s="320"/>
      <c r="U5" s="320"/>
      <c r="V5" s="320"/>
      <c r="W5" s="338"/>
      <c r="X5" s="319"/>
      <c r="Y5" s="320"/>
      <c r="Z5" s="320"/>
      <c r="AA5" s="320"/>
      <c r="AB5" s="320"/>
      <c r="AC5" s="75"/>
      <c r="AD5" s="340"/>
      <c r="AE5" s="340"/>
      <c r="AF5" s="75"/>
      <c r="AG5" s="340"/>
    </row>
    <row r="6" spans="1:33" s="72" customFormat="1" ht="37.5" customHeight="1" thickBot="1">
      <c r="A6" s="73"/>
      <c r="B6" s="76"/>
      <c r="C6" s="337"/>
      <c r="D6" s="337"/>
      <c r="E6" s="77" t="s">
        <v>0</v>
      </c>
      <c r="F6" s="266" t="s">
        <v>42</v>
      </c>
      <c r="G6" s="266"/>
      <c r="H6" s="78" t="s">
        <v>57</v>
      </c>
      <c r="I6" s="77" t="s">
        <v>0</v>
      </c>
      <c r="J6" s="266" t="s">
        <v>42</v>
      </c>
      <c r="K6" s="266"/>
      <c r="L6" s="78" t="s">
        <v>57</v>
      </c>
      <c r="M6" s="79" t="s">
        <v>81</v>
      </c>
      <c r="N6" s="77" t="s">
        <v>0</v>
      </c>
      <c r="O6" s="266" t="s">
        <v>42</v>
      </c>
      <c r="P6" s="266"/>
      <c r="Q6" s="78" t="s">
        <v>57</v>
      </c>
      <c r="R6" s="79" t="s">
        <v>81</v>
      </c>
      <c r="S6" s="77" t="s">
        <v>0</v>
      </c>
      <c r="T6" s="266" t="s">
        <v>42</v>
      </c>
      <c r="U6" s="266"/>
      <c r="V6" s="78" t="s">
        <v>57</v>
      </c>
      <c r="W6" s="79" t="s">
        <v>81</v>
      </c>
      <c r="X6" s="77" t="s">
        <v>0</v>
      </c>
      <c r="Y6" s="266" t="s">
        <v>42</v>
      </c>
      <c r="Z6" s="266"/>
      <c r="AA6" s="78" t="s">
        <v>57</v>
      </c>
      <c r="AB6" s="79" t="s">
        <v>81</v>
      </c>
      <c r="AC6" s="80"/>
      <c r="AD6" s="340"/>
      <c r="AE6" s="340"/>
      <c r="AF6" s="80"/>
      <c r="AG6" s="340"/>
    </row>
    <row r="7" spans="1:33" s="86" customFormat="1" ht="11.25">
      <c r="A7" s="330" t="s">
        <v>28</v>
      </c>
      <c r="B7" s="328" t="s">
        <v>53</v>
      </c>
      <c r="C7" s="328"/>
      <c r="D7" s="328"/>
      <c r="E7" s="32"/>
      <c r="F7" s="33"/>
      <c r="G7" s="81" t="s">
        <v>19</v>
      </c>
      <c r="H7" s="34"/>
      <c r="I7" s="19"/>
      <c r="J7" s="20"/>
      <c r="K7" s="81" t="s">
        <v>19</v>
      </c>
      <c r="L7" s="22"/>
      <c r="M7" s="82">
        <f>($E7*$H7-I7*L7)*133/1000000</f>
        <v>0</v>
      </c>
      <c r="N7" s="19"/>
      <c r="O7" s="20"/>
      <c r="P7" s="81" t="s">
        <v>19</v>
      </c>
      <c r="Q7" s="22"/>
      <c r="R7" s="82">
        <f>($E7*$H7-N7*Q7)*133/1000000</f>
        <v>0</v>
      </c>
      <c r="S7" s="32"/>
      <c r="T7" s="33"/>
      <c r="U7" s="81" t="s">
        <v>19</v>
      </c>
      <c r="V7" s="35"/>
      <c r="W7" s="82">
        <f>($E7*$H7-S7*V7)*133/1000000</f>
        <v>0</v>
      </c>
      <c r="X7" s="32"/>
      <c r="Y7" s="33"/>
      <c r="Z7" s="81" t="s">
        <v>19</v>
      </c>
      <c r="AA7" s="35"/>
      <c r="AB7" s="82">
        <f>($E7*$H7-X7*AA7)*133/1000000</f>
        <v>0</v>
      </c>
      <c r="AC7" s="83"/>
      <c r="AD7" s="83"/>
      <c r="AE7" s="84"/>
      <c r="AF7" s="85"/>
      <c r="AG7" s="83"/>
    </row>
    <row r="8" spans="1:33" s="86" customFormat="1" ht="11.25">
      <c r="A8" s="331"/>
      <c r="B8" s="328" t="s">
        <v>54</v>
      </c>
      <c r="C8" s="328"/>
      <c r="D8" s="328"/>
      <c r="E8" s="36"/>
      <c r="F8" s="37"/>
      <c r="G8" s="87" t="s">
        <v>19</v>
      </c>
      <c r="H8" s="38"/>
      <c r="I8" s="23"/>
      <c r="J8" s="24"/>
      <c r="K8" s="87" t="s">
        <v>19</v>
      </c>
      <c r="L8" s="26"/>
      <c r="M8" s="88">
        <f>($E8*$H8-I8*L8)*133/1000000</f>
        <v>0</v>
      </c>
      <c r="N8" s="23"/>
      <c r="O8" s="24"/>
      <c r="P8" s="87" t="s">
        <v>19</v>
      </c>
      <c r="Q8" s="26"/>
      <c r="R8" s="88">
        <f>($E8*$H8-N8*Q8)*133/1000000</f>
        <v>0</v>
      </c>
      <c r="S8" s="36"/>
      <c r="T8" s="37"/>
      <c r="U8" s="87" t="s">
        <v>19</v>
      </c>
      <c r="V8" s="39"/>
      <c r="W8" s="88">
        <f>($E8*$H8-S8*V8)*133/1000000</f>
        <v>0</v>
      </c>
      <c r="X8" s="36"/>
      <c r="Y8" s="37"/>
      <c r="Z8" s="87" t="s">
        <v>19</v>
      </c>
      <c r="AA8" s="39"/>
      <c r="AB8" s="88">
        <f>($E8*$H8-X8*AA8)*133/1000000</f>
        <v>0</v>
      </c>
      <c r="AC8" s="83"/>
      <c r="AD8" s="83"/>
      <c r="AE8" s="84"/>
      <c r="AF8" s="85"/>
      <c r="AG8" s="83"/>
    </row>
    <row r="9" spans="1:33" s="86" customFormat="1" ht="11.25">
      <c r="A9" s="331"/>
      <c r="B9" s="328" t="s">
        <v>55</v>
      </c>
      <c r="C9" s="328"/>
      <c r="D9" s="328"/>
      <c r="E9" s="40"/>
      <c r="F9" s="41"/>
      <c r="G9" s="89" t="s">
        <v>19</v>
      </c>
      <c r="H9" s="42"/>
      <c r="I9" s="27"/>
      <c r="J9" s="28"/>
      <c r="K9" s="89" t="s">
        <v>19</v>
      </c>
      <c r="L9" s="30"/>
      <c r="M9" s="90">
        <f>($E9*$H9-I9*L9)*158/1000000</f>
        <v>0</v>
      </c>
      <c r="N9" s="27"/>
      <c r="O9" s="28"/>
      <c r="P9" s="89" t="s">
        <v>19</v>
      </c>
      <c r="Q9" s="30"/>
      <c r="R9" s="90">
        <f>($E9*$H9-N9*Q9)*158/1000000</f>
        <v>0</v>
      </c>
      <c r="S9" s="40"/>
      <c r="T9" s="41"/>
      <c r="U9" s="89" t="s">
        <v>19</v>
      </c>
      <c r="V9" s="43"/>
      <c r="W9" s="90">
        <f>($E9*$H9-S9*V9)*158/1000000</f>
        <v>0</v>
      </c>
      <c r="X9" s="40"/>
      <c r="Y9" s="41"/>
      <c r="Z9" s="89" t="s">
        <v>19</v>
      </c>
      <c r="AA9" s="43"/>
      <c r="AB9" s="90">
        <f>($E9*$H9-X9*AA9)*158/1000000</f>
        <v>0</v>
      </c>
      <c r="AC9" s="85"/>
      <c r="AD9" s="85"/>
      <c r="AE9" s="84"/>
      <c r="AF9" s="85"/>
      <c r="AG9" s="85"/>
    </row>
    <row r="10" spans="1:33" s="86" customFormat="1" ht="11.25">
      <c r="A10" s="331"/>
      <c r="B10" s="328" t="s">
        <v>56</v>
      </c>
      <c r="C10" s="328"/>
      <c r="D10" s="328"/>
      <c r="E10" s="40"/>
      <c r="F10" s="41"/>
      <c r="G10" s="89" t="s">
        <v>19</v>
      </c>
      <c r="H10" s="42"/>
      <c r="I10" s="27"/>
      <c r="J10" s="28"/>
      <c r="K10" s="89" t="s">
        <v>19</v>
      </c>
      <c r="L10" s="30"/>
      <c r="M10" s="90">
        <f>($E10*$H10-I10*L10)*205/1000000</f>
        <v>0</v>
      </c>
      <c r="N10" s="27"/>
      <c r="O10" s="28"/>
      <c r="P10" s="89" t="s">
        <v>19</v>
      </c>
      <c r="Q10" s="30"/>
      <c r="R10" s="90">
        <f>($E10*$H10-N10*Q10)*205/1000000</f>
        <v>0</v>
      </c>
      <c r="S10" s="40"/>
      <c r="T10" s="41"/>
      <c r="U10" s="89" t="s">
        <v>19</v>
      </c>
      <c r="V10" s="43"/>
      <c r="W10" s="90">
        <f>($E10*$H10-S10*V10)*205/1000000</f>
        <v>0</v>
      </c>
      <c r="X10" s="40"/>
      <c r="Y10" s="41"/>
      <c r="Z10" s="89" t="s">
        <v>19</v>
      </c>
      <c r="AA10" s="43"/>
      <c r="AB10" s="90">
        <f>($E10*$H10-X10*AA10)*205/1000000</f>
        <v>0</v>
      </c>
      <c r="AC10" s="85"/>
      <c r="AD10" s="85"/>
      <c r="AE10" s="84"/>
      <c r="AF10" s="85"/>
      <c r="AG10" s="85"/>
    </row>
    <row r="11" spans="1:33" s="86" customFormat="1" ht="11.25">
      <c r="A11" s="331"/>
      <c r="B11" s="328" t="s">
        <v>63</v>
      </c>
      <c r="C11" s="328"/>
      <c r="D11" s="328"/>
      <c r="E11" s="40"/>
      <c r="F11" s="41"/>
      <c r="G11" s="89" t="s">
        <v>67</v>
      </c>
      <c r="H11" s="42"/>
      <c r="I11" s="27"/>
      <c r="J11" s="28"/>
      <c r="K11" s="89" t="s">
        <v>67</v>
      </c>
      <c r="L11" s="30"/>
      <c r="M11" s="90">
        <f>($E11*$H11-I11*L11)*99/1000000</f>
        <v>0</v>
      </c>
      <c r="N11" s="27"/>
      <c r="O11" s="28"/>
      <c r="P11" s="89" t="s">
        <v>67</v>
      </c>
      <c r="Q11" s="30"/>
      <c r="R11" s="90">
        <f>($E11*$H11-N11*Q11)*99/1000000</f>
        <v>0</v>
      </c>
      <c r="S11" s="40"/>
      <c r="T11" s="41"/>
      <c r="U11" s="89" t="s">
        <v>67</v>
      </c>
      <c r="V11" s="43"/>
      <c r="W11" s="90">
        <f>($E11*$H11-S11*V11)*99/1000000</f>
        <v>0</v>
      </c>
      <c r="X11" s="40"/>
      <c r="Y11" s="41"/>
      <c r="Z11" s="89" t="s">
        <v>67</v>
      </c>
      <c r="AA11" s="43"/>
      <c r="AB11" s="90">
        <f>($E11*$H11-X11*AA11)*99/1000000</f>
        <v>0</v>
      </c>
      <c r="AC11" s="85"/>
      <c r="AD11" s="85"/>
      <c r="AE11" s="84"/>
      <c r="AF11" s="85"/>
      <c r="AG11" s="85"/>
    </row>
    <row r="12" spans="1:33" s="86" customFormat="1" ht="11.25">
      <c r="A12" s="331"/>
      <c r="B12" s="328" t="s">
        <v>64</v>
      </c>
      <c r="C12" s="328"/>
      <c r="D12" s="328"/>
      <c r="E12" s="40"/>
      <c r="F12" s="41"/>
      <c r="G12" s="89" t="s">
        <v>67</v>
      </c>
      <c r="H12" s="42"/>
      <c r="I12" s="27"/>
      <c r="J12" s="28"/>
      <c r="K12" s="89" t="s">
        <v>67</v>
      </c>
      <c r="L12" s="30"/>
      <c r="M12" s="90">
        <f>($E12*$H12-I12*L12)*120/1000000</f>
        <v>0</v>
      </c>
      <c r="N12" s="27"/>
      <c r="O12" s="28"/>
      <c r="P12" s="89" t="s">
        <v>67</v>
      </c>
      <c r="Q12" s="30"/>
      <c r="R12" s="90">
        <f>($E12*$H12-N12*Q12)*120/1000000</f>
        <v>0</v>
      </c>
      <c r="S12" s="40"/>
      <c r="T12" s="41"/>
      <c r="U12" s="89" t="s">
        <v>67</v>
      </c>
      <c r="V12" s="43"/>
      <c r="W12" s="90">
        <f>($E12*$H12-S12*V12)*120/1000000</f>
        <v>0</v>
      </c>
      <c r="X12" s="40"/>
      <c r="Y12" s="41"/>
      <c r="Z12" s="89" t="s">
        <v>67</v>
      </c>
      <c r="AA12" s="43"/>
      <c r="AB12" s="90">
        <f>($E12*$H12-X12*AA12)*120/1000000</f>
        <v>0</v>
      </c>
      <c r="AC12" s="85"/>
      <c r="AD12" s="85"/>
      <c r="AE12" s="84"/>
      <c r="AF12" s="85"/>
      <c r="AG12" s="85"/>
    </row>
    <row r="13" spans="1:33" s="86" customFormat="1" ht="11.25">
      <c r="A13" s="331"/>
      <c r="B13" s="328" t="s">
        <v>66</v>
      </c>
      <c r="C13" s="328"/>
      <c r="D13" s="328"/>
      <c r="E13" s="40"/>
      <c r="F13" s="41"/>
      <c r="G13" s="89" t="s">
        <v>68</v>
      </c>
      <c r="H13" s="42"/>
      <c r="I13" s="27"/>
      <c r="J13" s="28"/>
      <c r="K13" s="89" t="s">
        <v>68</v>
      </c>
      <c r="L13" s="30"/>
      <c r="M13" s="90">
        <f>($E13*$H13-I13*L13)*65/1000000</f>
        <v>0</v>
      </c>
      <c r="N13" s="27"/>
      <c r="O13" s="28"/>
      <c r="P13" s="89" t="s">
        <v>68</v>
      </c>
      <c r="Q13" s="30"/>
      <c r="R13" s="90">
        <f>($E13*$H13-N13*Q13)*65/1000000</f>
        <v>0</v>
      </c>
      <c r="S13" s="40"/>
      <c r="T13" s="41"/>
      <c r="U13" s="89" t="s">
        <v>68</v>
      </c>
      <c r="V13" s="43"/>
      <c r="W13" s="90">
        <f>($E13*$H13-S13*V13)*65/1000000</f>
        <v>0</v>
      </c>
      <c r="X13" s="40"/>
      <c r="Y13" s="41"/>
      <c r="Z13" s="89" t="s">
        <v>68</v>
      </c>
      <c r="AA13" s="43"/>
      <c r="AB13" s="90">
        <f>($E13*$H13-X13*AA13)*65/1000000</f>
        <v>0</v>
      </c>
      <c r="AC13" s="85"/>
      <c r="AD13" s="85"/>
      <c r="AE13" s="84"/>
      <c r="AF13" s="85"/>
      <c r="AG13" s="85"/>
    </row>
    <row r="14" spans="1:33" s="86" customFormat="1" ht="11.25">
      <c r="A14" s="331"/>
      <c r="B14" s="328" t="s">
        <v>65</v>
      </c>
      <c r="C14" s="328"/>
      <c r="D14" s="328"/>
      <c r="E14" s="40"/>
      <c r="F14" s="41"/>
      <c r="G14" s="89" t="s">
        <v>67</v>
      </c>
      <c r="H14" s="42"/>
      <c r="I14" s="27"/>
      <c r="J14" s="28"/>
      <c r="K14" s="89" t="s">
        <v>67</v>
      </c>
      <c r="L14" s="30"/>
      <c r="M14" s="90">
        <f>($E14*$H14-I14*L14)*23/1000000</f>
        <v>0</v>
      </c>
      <c r="N14" s="27"/>
      <c r="O14" s="28"/>
      <c r="P14" s="89" t="s">
        <v>67</v>
      </c>
      <c r="Q14" s="30"/>
      <c r="R14" s="90">
        <f>($E14*$H14-N14*Q14)*23/1000000</f>
        <v>0</v>
      </c>
      <c r="S14" s="40"/>
      <c r="T14" s="41"/>
      <c r="U14" s="89" t="s">
        <v>67</v>
      </c>
      <c r="V14" s="43"/>
      <c r="W14" s="90">
        <f>($E14*$H14-S14*V14)*23/1000000</f>
        <v>0</v>
      </c>
      <c r="X14" s="40"/>
      <c r="Y14" s="41"/>
      <c r="Z14" s="89" t="s">
        <v>67</v>
      </c>
      <c r="AA14" s="43"/>
      <c r="AB14" s="90">
        <f>($E14*$H14-X14*AA14)*23/1000000</f>
        <v>0</v>
      </c>
      <c r="AC14" s="85"/>
      <c r="AD14" s="85"/>
      <c r="AE14" s="84"/>
      <c r="AF14" s="85"/>
      <c r="AG14" s="85"/>
    </row>
    <row r="15" spans="1:33" s="86" customFormat="1" ht="11.25">
      <c r="A15" s="331"/>
      <c r="B15" s="315" t="s">
        <v>75</v>
      </c>
      <c r="C15" s="315"/>
      <c r="D15" s="315"/>
      <c r="E15" s="44"/>
      <c r="F15" s="41"/>
      <c r="G15" s="89" t="s">
        <v>67</v>
      </c>
      <c r="H15" s="42"/>
      <c r="I15" s="27"/>
      <c r="J15" s="28"/>
      <c r="K15" s="89" t="s">
        <v>67</v>
      </c>
      <c r="L15" s="30"/>
      <c r="M15" s="90">
        <f>($E15*$H15-I15*L15)*158/1000000*-1</f>
        <v>0</v>
      </c>
      <c r="N15" s="27"/>
      <c r="O15" s="28"/>
      <c r="P15" s="89" t="s">
        <v>67</v>
      </c>
      <c r="Q15" s="30"/>
      <c r="R15" s="90">
        <f>($E15*$H15-N15*Q15)*158/1000000*-1</f>
        <v>0</v>
      </c>
      <c r="S15" s="40"/>
      <c r="T15" s="41"/>
      <c r="U15" s="89" t="s">
        <v>67</v>
      </c>
      <c r="V15" s="43"/>
      <c r="W15" s="90">
        <f>($E15*$H15-S15*V15)*158/1000000*-1</f>
        <v>0</v>
      </c>
      <c r="X15" s="40"/>
      <c r="Y15" s="41"/>
      <c r="Z15" s="89" t="s">
        <v>67</v>
      </c>
      <c r="AA15" s="43"/>
      <c r="AB15" s="90">
        <f>($E15*$H15-X15*AA15)*158/1000000*-1</f>
        <v>0</v>
      </c>
      <c r="AC15" s="85"/>
      <c r="AD15" s="85"/>
      <c r="AE15" s="84"/>
      <c r="AF15" s="85"/>
      <c r="AG15" s="85"/>
    </row>
    <row r="16" spans="1:33" s="86" customFormat="1" ht="11.25">
      <c r="A16" s="331"/>
      <c r="B16" s="315" t="s">
        <v>76</v>
      </c>
      <c r="C16" s="315"/>
      <c r="D16" s="315"/>
      <c r="E16" s="44"/>
      <c r="F16" s="41"/>
      <c r="G16" s="91" t="s">
        <v>67</v>
      </c>
      <c r="H16" s="42"/>
      <c r="I16" s="27"/>
      <c r="J16" s="28"/>
      <c r="K16" s="89" t="s">
        <v>67</v>
      </c>
      <c r="L16" s="30"/>
      <c r="M16" s="90">
        <f>($E16*$H16-I16*L16)*205/1000000*-1</f>
        <v>0</v>
      </c>
      <c r="N16" s="27"/>
      <c r="O16" s="28"/>
      <c r="P16" s="89" t="s">
        <v>67</v>
      </c>
      <c r="Q16" s="30"/>
      <c r="R16" s="90">
        <f>($E16*$H16-N16*Q16)*205/1000000*-1</f>
        <v>0</v>
      </c>
      <c r="S16" s="40"/>
      <c r="T16" s="41"/>
      <c r="U16" s="89" t="s">
        <v>67</v>
      </c>
      <c r="V16" s="43"/>
      <c r="W16" s="90">
        <f>($E16*$H16-S16*V16)*205/1000000*-1</f>
        <v>0</v>
      </c>
      <c r="X16" s="40"/>
      <c r="Y16" s="41"/>
      <c r="Z16" s="89" t="s">
        <v>67</v>
      </c>
      <c r="AA16" s="43"/>
      <c r="AB16" s="90">
        <f>($E16*$H16-X16*AA16)*205/1000000*-1</f>
        <v>0</v>
      </c>
      <c r="AC16" s="85"/>
      <c r="AD16" s="85"/>
      <c r="AE16" s="84"/>
      <c r="AF16" s="85"/>
      <c r="AG16" s="85"/>
    </row>
    <row r="17" spans="1:33" s="86" customFormat="1" ht="36" customHeight="1">
      <c r="A17" s="332"/>
      <c r="B17" s="333" t="s">
        <v>5</v>
      </c>
      <c r="C17" s="334"/>
      <c r="D17" s="335"/>
      <c r="E17" s="324"/>
      <c r="F17" s="325"/>
      <c r="G17" s="325"/>
      <c r="H17" s="326"/>
      <c r="I17" s="321"/>
      <c r="J17" s="322"/>
      <c r="K17" s="322"/>
      <c r="L17" s="322"/>
      <c r="M17" s="323"/>
      <c r="N17" s="321"/>
      <c r="O17" s="322"/>
      <c r="P17" s="322"/>
      <c r="Q17" s="322"/>
      <c r="R17" s="323"/>
      <c r="S17" s="324"/>
      <c r="T17" s="325"/>
      <c r="U17" s="325"/>
      <c r="V17" s="325"/>
      <c r="W17" s="326"/>
      <c r="X17" s="324"/>
      <c r="Y17" s="325"/>
      <c r="Z17" s="325"/>
      <c r="AA17" s="325"/>
      <c r="AB17" s="326"/>
      <c r="AC17" s="314"/>
      <c r="AD17" s="314"/>
      <c r="AE17" s="314"/>
      <c r="AF17" s="314"/>
      <c r="AG17" s="314"/>
    </row>
    <row r="18" spans="2:33" s="92" customFormat="1" ht="19.5" customHeight="1" thickBot="1">
      <c r="B18" s="329"/>
      <c r="C18" s="329"/>
      <c r="D18" s="329"/>
      <c r="E18" s="93"/>
      <c r="F18" s="94"/>
      <c r="G18" s="95"/>
      <c r="H18" s="96"/>
      <c r="I18" s="93"/>
      <c r="J18" s="94"/>
      <c r="K18" s="95"/>
      <c r="L18" s="95"/>
      <c r="M18" s="97"/>
      <c r="N18" s="93"/>
      <c r="O18" s="94"/>
      <c r="P18" s="95"/>
      <c r="Q18" s="95"/>
      <c r="R18" s="97"/>
      <c r="S18" s="93"/>
      <c r="T18" s="94"/>
      <c r="U18" s="95"/>
      <c r="V18" s="95"/>
      <c r="W18" s="97"/>
      <c r="X18" s="93"/>
      <c r="Y18" s="94"/>
      <c r="Z18" s="95"/>
      <c r="AA18" s="95"/>
      <c r="AB18" s="97"/>
      <c r="AC18" s="84"/>
      <c r="AD18" s="84"/>
      <c r="AE18" s="84"/>
      <c r="AF18" s="84"/>
      <c r="AG18" s="84"/>
    </row>
    <row r="19" spans="1:33" s="86" customFormat="1" ht="11.25">
      <c r="A19" s="330" t="s">
        <v>30</v>
      </c>
      <c r="B19" s="327" t="s">
        <v>53</v>
      </c>
      <c r="C19" s="328"/>
      <c r="D19" s="328"/>
      <c r="E19" s="19"/>
      <c r="F19" s="20"/>
      <c r="G19" s="81" t="s">
        <v>19</v>
      </c>
      <c r="H19" s="21"/>
      <c r="I19" s="19"/>
      <c r="J19" s="20"/>
      <c r="K19" s="81" t="s">
        <v>19</v>
      </c>
      <c r="L19" s="22"/>
      <c r="M19" s="82">
        <f>($E19*$H19-I19*L19)*133/1000000</f>
        <v>0</v>
      </c>
      <c r="N19" s="19"/>
      <c r="O19" s="20"/>
      <c r="P19" s="81" t="s">
        <v>19</v>
      </c>
      <c r="Q19" s="22"/>
      <c r="R19" s="82">
        <f>($E19*$H19-N19*Q19)*133/1000000</f>
        <v>0</v>
      </c>
      <c r="S19" s="19"/>
      <c r="T19" s="20"/>
      <c r="U19" s="81" t="s">
        <v>19</v>
      </c>
      <c r="V19" s="22"/>
      <c r="W19" s="82">
        <f>($E19*$H19-S19*V19)*133/1000000</f>
        <v>0</v>
      </c>
      <c r="X19" s="19"/>
      <c r="Y19" s="20"/>
      <c r="Z19" s="81" t="s">
        <v>19</v>
      </c>
      <c r="AA19" s="22"/>
      <c r="AB19" s="82">
        <f>($E19*$H19-X19*AA19)*133/1000000</f>
        <v>0</v>
      </c>
      <c r="AC19" s="83"/>
      <c r="AD19" s="83"/>
      <c r="AE19" s="84"/>
      <c r="AF19" s="85"/>
      <c r="AG19" s="83"/>
    </row>
    <row r="20" spans="1:33" s="86" customFormat="1" ht="11.25">
      <c r="A20" s="331"/>
      <c r="B20" s="327" t="s">
        <v>54</v>
      </c>
      <c r="C20" s="328"/>
      <c r="D20" s="328"/>
      <c r="E20" s="23"/>
      <c r="F20" s="24"/>
      <c r="G20" s="87" t="s">
        <v>19</v>
      </c>
      <c r="H20" s="25"/>
      <c r="I20" s="23"/>
      <c r="J20" s="24"/>
      <c r="K20" s="87" t="s">
        <v>19</v>
      </c>
      <c r="L20" s="26"/>
      <c r="M20" s="88">
        <f>($E20*$H20-I20*L20)*133/1000000</f>
        <v>0</v>
      </c>
      <c r="N20" s="23"/>
      <c r="O20" s="24"/>
      <c r="P20" s="87" t="s">
        <v>19</v>
      </c>
      <c r="Q20" s="26"/>
      <c r="R20" s="88">
        <f>($E20*$H20-N20*Q20)*133/1000000</f>
        <v>0</v>
      </c>
      <c r="S20" s="23"/>
      <c r="T20" s="24"/>
      <c r="U20" s="87" t="s">
        <v>19</v>
      </c>
      <c r="V20" s="26"/>
      <c r="W20" s="88">
        <f>($E20*$H20-S20*V20)*133/1000000</f>
        <v>0</v>
      </c>
      <c r="X20" s="23"/>
      <c r="Y20" s="24"/>
      <c r="Z20" s="87" t="s">
        <v>19</v>
      </c>
      <c r="AA20" s="26"/>
      <c r="AB20" s="88">
        <f>($E20*$H20-X20*AA20)*133/1000000</f>
        <v>0</v>
      </c>
      <c r="AC20" s="83"/>
      <c r="AD20" s="83"/>
      <c r="AE20" s="84"/>
      <c r="AF20" s="85"/>
      <c r="AG20" s="83"/>
    </row>
    <row r="21" spans="1:33" s="86" customFormat="1" ht="11.25">
      <c r="A21" s="331"/>
      <c r="B21" s="327" t="s">
        <v>55</v>
      </c>
      <c r="C21" s="328"/>
      <c r="D21" s="328"/>
      <c r="E21" s="27"/>
      <c r="F21" s="28"/>
      <c r="G21" s="89" t="s">
        <v>19</v>
      </c>
      <c r="H21" s="29"/>
      <c r="I21" s="27"/>
      <c r="J21" s="28"/>
      <c r="K21" s="89" t="s">
        <v>19</v>
      </c>
      <c r="L21" s="30"/>
      <c r="M21" s="90">
        <f>($E21*$H21-I21*L21)*158/1000000</f>
        <v>0</v>
      </c>
      <c r="N21" s="27"/>
      <c r="O21" s="28"/>
      <c r="P21" s="89" t="s">
        <v>19</v>
      </c>
      <c r="Q21" s="30"/>
      <c r="R21" s="90">
        <f>($E21*$H21-N21*Q21)*158/1000000</f>
        <v>0</v>
      </c>
      <c r="S21" s="27"/>
      <c r="T21" s="28"/>
      <c r="U21" s="89" t="s">
        <v>19</v>
      </c>
      <c r="V21" s="30"/>
      <c r="W21" s="90">
        <f>($E21*$H21-S21*V21)*158/1000000</f>
        <v>0</v>
      </c>
      <c r="X21" s="27"/>
      <c r="Y21" s="28"/>
      <c r="Z21" s="89" t="s">
        <v>19</v>
      </c>
      <c r="AA21" s="30"/>
      <c r="AB21" s="90">
        <f>($E21*$H21-X21*AA21)*158/1000000</f>
        <v>0</v>
      </c>
      <c r="AC21" s="85"/>
      <c r="AD21" s="85"/>
      <c r="AE21" s="84"/>
      <c r="AF21" s="85"/>
      <c r="AG21" s="85"/>
    </row>
    <row r="22" spans="1:33" s="86" customFormat="1" ht="11.25">
      <c r="A22" s="331"/>
      <c r="B22" s="327" t="s">
        <v>56</v>
      </c>
      <c r="C22" s="328"/>
      <c r="D22" s="328"/>
      <c r="E22" s="27"/>
      <c r="F22" s="28"/>
      <c r="G22" s="89" t="s">
        <v>19</v>
      </c>
      <c r="H22" s="29"/>
      <c r="I22" s="27"/>
      <c r="J22" s="28"/>
      <c r="K22" s="89" t="s">
        <v>19</v>
      </c>
      <c r="L22" s="30"/>
      <c r="M22" s="90">
        <f>($E22*$H22-I22*L22)*205/1000000</f>
        <v>0</v>
      </c>
      <c r="N22" s="27"/>
      <c r="O22" s="28"/>
      <c r="P22" s="89" t="s">
        <v>19</v>
      </c>
      <c r="Q22" s="30"/>
      <c r="R22" s="90">
        <f>($E22*$H22-N22*Q22)*205/1000000</f>
        <v>0</v>
      </c>
      <c r="S22" s="27"/>
      <c r="T22" s="28"/>
      <c r="U22" s="89" t="s">
        <v>19</v>
      </c>
      <c r="V22" s="30"/>
      <c r="W22" s="90">
        <f>($E22*$H22-S22*V22)*205/1000000</f>
        <v>0</v>
      </c>
      <c r="X22" s="27"/>
      <c r="Y22" s="28"/>
      <c r="Z22" s="89" t="s">
        <v>19</v>
      </c>
      <c r="AA22" s="30"/>
      <c r="AB22" s="90">
        <f>($E22*$H22-X22*AA22)*205/1000000</f>
        <v>0</v>
      </c>
      <c r="AC22" s="85"/>
      <c r="AD22" s="85"/>
      <c r="AE22" s="84"/>
      <c r="AF22" s="85"/>
      <c r="AG22" s="85"/>
    </row>
    <row r="23" spans="1:33" s="86" customFormat="1" ht="11.25">
      <c r="A23" s="331"/>
      <c r="B23" s="327" t="s">
        <v>63</v>
      </c>
      <c r="C23" s="328"/>
      <c r="D23" s="328"/>
      <c r="E23" s="27"/>
      <c r="F23" s="28"/>
      <c r="G23" s="89" t="s">
        <v>67</v>
      </c>
      <c r="H23" s="29"/>
      <c r="I23" s="27"/>
      <c r="J23" s="28"/>
      <c r="K23" s="89" t="s">
        <v>67</v>
      </c>
      <c r="L23" s="30"/>
      <c r="M23" s="90">
        <f>($E23*$H23-I23*L23)*99/1000000</f>
        <v>0</v>
      </c>
      <c r="N23" s="27"/>
      <c r="O23" s="28"/>
      <c r="P23" s="89" t="s">
        <v>67</v>
      </c>
      <c r="Q23" s="30"/>
      <c r="R23" s="90">
        <f>($E23*$H23-N23*Q23)*99/1000000</f>
        <v>0</v>
      </c>
      <c r="S23" s="27"/>
      <c r="T23" s="28"/>
      <c r="U23" s="89" t="s">
        <v>67</v>
      </c>
      <c r="V23" s="30"/>
      <c r="W23" s="90">
        <f>($E23*$H23-S23*V23)*99/1000000</f>
        <v>0</v>
      </c>
      <c r="X23" s="27"/>
      <c r="Y23" s="28"/>
      <c r="Z23" s="89" t="s">
        <v>67</v>
      </c>
      <c r="AA23" s="30"/>
      <c r="AB23" s="90">
        <f>($E23*$H23-X23*AA23)*99/1000000</f>
        <v>0</v>
      </c>
      <c r="AC23" s="85"/>
      <c r="AD23" s="85"/>
      <c r="AE23" s="84"/>
      <c r="AF23" s="85"/>
      <c r="AG23" s="85"/>
    </row>
    <row r="24" spans="1:33" s="86" customFormat="1" ht="11.25">
      <c r="A24" s="331"/>
      <c r="B24" s="327" t="s">
        <v>64</v>
      </c>
      <c r="C24" s="328"/>
      <c r="D24" s="328"/>
      <c r="E24" s="27"/>
      <c r="F24" s="28"/>
      <c r="G24" s="89" t="s">
        <v>67</v>
      </c>
      <c r="H24" s="29"/>
      <c r="I24" s="27"/>
      <c r="J24" s="28"/>
      <c r="K24" s="89" t="s">
        <v>67</v>
      </c>
      <c r="L24" s="30"/>
      <c r="M24" s="90">
        <f>($E24*$H24-I24*L24)*120/1000000</f>
        <v>0</v>
      </c>
      <c r="N24" s="27"/>
      <c r="O24" s="28"/>
      <c r="P24" s="89" t="s">
        <v>67</v>
      </c>
      <c r="Q24" s="30"/>
      <c r="R24" s="90">
        <f>($E24*$H24-N24*Q24)*120/1000000</f>
        <v>0</v>
      </c>
      <c r="S24" s="27"/>
      <c r="T24" s="28"/>
      <c r="U24" s="89" t="s">
        <v>67</v>
      </c>
      <c r="V24" s="30"/>
      <c r="W24" s="90">
        <f>($E24*$H24-S24*V24)*120/1000000</f>
        <v>0</v>
      </c>
      <c r="X24" s="27"/>
      <c r="Y24" s="28"/>
      <c r="Z24" s="89" t="s">
        <v>67</v>
      </c>
      <c r="AA24" s="30"/>
      <c r="AB24" s="90">
        <f>($E24*$H24-X24*AA24)*120/1000000</f>
        <v>0</v>
      </c>
      <c r="AC24" s="85"/>
      <c r="AD24" s="85"/>
      <c r="AE24" s="84"/>
      <c r="AF24" s="85"/>
      <c r="AG24" s="85"/>
    </row>
    <row r="25" spans="1:33" s="86" customFormat="1" ht="11.25">
      <c r="A25" s="331"/>
      <c r="B25" s="327" t="s">
        <v>66</v>
      </c>
      <c r="C25" s="328"/>
      <c r="D25" s="328"/>
      <c r="E25" s="27"/>
      <c r="F25" s="28"/>
      <c r="G25" s="89" t="s">
        <v>68</v>
      </c>
      <c r="H25" s="29"/>
      <c r="I25" s="27"/>
      <c r="J25" s="28"/>
      <c r="K25" s="89" t="s">
        <v>68</v>
      </c>
      <c r="L25" s="30"/>
      <c r="M25" s="90">
        <f>($E25*$H25-I25*L25)*65/1000000</f>
        <v>0</v>
      </c>
      <c r="N25" s="27"/>
      <c r="O25" s="28"/>
      <c r="P25" s="89" t="s">
        <v>68</v>
      </c>
      <c r="Q25" s="30"/>
      <c r="R25" s="90">
        <f>($E25*$H25-N25*Q25)*65/1000000</f>
        <v>0</v>
      </c>
      <c r="S25" s="27"/>
      <c r="T25" s="28"/>
      <c r="U25" s="89" t="s">
        <v>68</v>
      </c>
      <c r="V25" s="30"/>
      <c r="W25" s="90">
        <f>($E25*$H25-S25*V25)*65/1000000</f>
        <v>0</v>
      </c>
      <c r="X25" s="27"/>
      <c r="Y25" s="28"/>
      <c r="Z25" s="89" t="s">
        <v>68</v>
      </c>
      <c r="AA25" s="30"/>
      <c r="AB25" s="90">
        <f>($E25*$H25-X25*AA25)*65/1000000</f>
        <v>0</v>
      </c>
      <c r="AC25" s="85"/>
      <c r="AD25" s="85"/>
      <c r="AE25" s="84"/>
      <c r="AF25" s="85"/>
      <c r="AG25" s="85"/>
    </row>
    <row r="26" spans="1:33" s="86" customFormat="1" ht="11.25">
      <c r="A26" s="331"/>
      <c r="B26" s="327" t="s">
        <v>65</v>
      </c>
      <c r="C26" s="328"/>
      <c r="D26" s="328"/>
      <c r="E26" s="27"/>
      <c r="F26" s="28"/>
      <c r="G26" s="89" t="s">
        <v>67</v>
      </c>
      <c r="H26" s="29"/>
      <c r="I26" s="27"/>
      <c r="J26" s="28"/>
      <c r="K26" s="89" t="s">
        <v>67</v>
      </c>
      <c r="L26" s="30"/>
      <c r="M26" s="90">
        <f>($E26*$H26-I26*L26)*23/1000000</f>
        <v>0</v>
      </c>
      <c r="N26" s="27"/>
      <c r="O26" s="28"/>
      <c r="P26" s="89" t="s">
        <v>67</v>
      </c>
      <c r="Q26" s="30"/>
      <c r="R26" s="90">
        <f>($E26*$H26-N26*Q26)*23/1000000</f>
        <v>0</v>
      </c>
      <c r="S26" s="27"/>
      <c r="T26" s="28"/>
      <c r="U26" s="89" t="s">
        <v>67</v>
      </c>
      <c r="V26" s="30"/>
      <c r="W26" s="90">
        <f>($E26*$H26-S26*V26)*23/1000000</f>
        <v>0</v>
      </c>
      <c r="X26" s="27"/>
      <c r="Y26" s="28"/>
      <c r="Z26" s="89" t="s">
        <v>67</v>
      </c>
      <c r="AA26" s="30"/>
      <c r="AB26" s="90">
        <f>($E26*$H26-X26*AA26)*23/1000000</f>
        <v>0</v>
      </c>
      <c r="AC26" s="85"/>
      <c r="AD26" s="85"/>
      <c r="AE26" s="84"/>
      <c r="AF26" s="85"/>
      <c r="AG26" s="85"/>
    </row>
    <row r="27" spans="1:33" s="86" customFormat="1" ht="11.25">
      <c r="A27" s="331"/>
      <c r="B27" s="315" t="s">
        <v>75</v>
      </c>
      <c r="C27" s="315"/>
      <c r="D27" s="315"/>
      <c r="E27" s="31"/>
      <c r="F27" s="28"/>
      <c r="G27" s="89" t="s">
        <v>67</v>
      </c>
      <c r="H27" s="29"/>
      <c r="I27" s="27"/>
      <c r="J27" s="28"/>
      <c r="K27" s="89" t="s">
        <v>67</v>
      </c>
      <c r="L27" s="30"/>
      <c r="M27" s="90">
        <f>($E27*$H27-I27*L27)*158/1000000*-1</f>
        <v>0</v>
      </c>
      <c r="N27" s="27"/>
      <c r="O27" s="28"/>
      <c r="P27" s="89" t="s">
        <v>67</v>
      </c>
      <c r="Q27" s="30"/>
      <c r="R27" s="90">
        <f>($E27*$H27-N27*Q27)*158/1000000*-1</f>
        <v>0</v>
      </c>
      <c r="S27" s="27"/>
      <c r="T27" s="28"/>
      <c r="U27" s="89" t="s">
        <v>67</v>
      </c>
      <c r="V27" s="30"/>
      <c r="W27" s="90">
        <f>($E27*$H27-S27*V27)*158/1000000*-1</f>
        <v>0</v>
      </c>
      <c r="X27" s="27"/>
      <c r="Y27" s="28"/>
      <c r="Z27" s="89" t="s">
        <v>67</v>
      </c>
      <c r="AA27" s="30"/>
      <c r="AB27" s="90">
        <f>($E27*$H27-X27*AA27)*158/1000000*-1</f>
        <v>0</v>
      </c>
      <c r="AC27" s="85"/>
      <c r="AD27" s="85"/>
      <c r="AE27" s="84"/>
      <c r="AF27" s="85"/>
      <c r="AG27" s="85"/>
    </row>
    <row r="28" spans="1:33" s="86" customFormat="1" ht="11.25">
      <c r="A28" s="331"/>
      <c r="B28" s="315" t="s">
        <v>76</v>
      </c>
      <c r="C28" s="315"/>
      <c r="D28" s="315"/>
      <c r="E28" s="31"/>
      <c r="F28" s="28"/>
      <c r="G28" s="91" t="s">
        <v>67</v>
      </c>
      <c r="H28" s="29"/>
      <c r="I28" s="27"/>
      <c r="J28" s="28"/>
      <c r="K28" s="89" t="s">
        <v>67</v>
      </c>
      <c r="L28" s="30"/>
      <c r="M28" s="90">
        <f>($E28*$H28-I28*L28)*205/1000000*-1</f>
        <v>0</v>
      </c>
      <c r="N28" s="27"/>
      <c r="O28" s="28"/>
      <c r="P28" s="89" t="s">
        <v>67</v>
      </c>
      <c r="Q28" s="30"/>
      <c r="R28" s="90">
        <f>($E28*$H28-N28*Q28)*205/1000000*-1</f>
        <v>0</v>
      </c>
      <c r="S28" s="27"/>
      <c r="T28" s="28"/>
      <c r="U28" s="89" t="s">
        <v>67</v>
      </c>
      <c r="V28" s="30"/>
      <c r="W28" s="90">
        <f>($E28*$H28-S28*V28)*205/1000000*-1</f>
        <v>0</v>
      </c>
      <c r="X28" s="27"/>
      <c r="Y28" s="28"/>
      <c r="Z28" s="89" t="s">
        <v>67</v>
      </c>
      <c r="AA28" s="30"/>
      <c r="AB28" s="90">
        <f>($E28*$H28-X28*AA28)*205/1000000*-1</f>
        <v>0</v>
      </c>
      <c r="AC28" s="85"/>
      <c r="AD28" s="85"/>
      <c r="AE28" s="84"/>
      <c r="AF28" s="85"/>
      <c r="AG28" s="85"/>
    </row>
    <row r="29" spans="1:33" s="86" customFormat="1" ht="36" customHeight="1">
      <c r="A29" s="332"/>
      <c r="B29" s="333" t="s">
        <v>5</v>
      </c>
      <c r="C29" s="334"/>
      <c r="D29" s="335"/>
      <c r="E29" s="321"/>
      <c r="F29" s="322"/>
      <c r="G29" s="322"/>
      <c r="H29" s="323"/>
      <c r="I29" s="321"/>
      <c r="J29" s="322"/>
      <c r="K29" s="322"/>
      <c r="L29" s="322"/>
      <c r="M29" s="323"/>
      <c r="N29" s="321"/>
      <c r="O29" s="322"/>
      <c r="P29" s="322"/>
      <c r="Q29" s="322"/>
      <c r="R29" s="323"/>
      <c r="S29" s="321"/>
      <c r="T29" s="322"/>
      <c r="U29" s="322"/>
      <c r="V29" s="322"/>
      <c r="W29" s="323"/>
      <c r="X29" s="321"/>
      <c r="Y29" s="322"/>
      <c r="Z29" s="322"/>
      <c r="AA29" s="322"/>
      <c r="AB29" s="323"/>
      <c r="AC29" s="314"/>
      <c r="AD29" s="314"/>
      <c r="AE29" s="314"/>
      <c r="AF29" s="314"/>
      <c r="AG29" s="314"/>
    </row>
    <row r="30" spans="5:33" ht="11.25">
      <c r="E30" s="98"/>
      <c r="F30" s="99"/>
      <c r="G30" s="99"/>
      <c r="H30" s="100"/>
      <c r="I30" s="98"/>
      <c r="J30" s="99"/>
      <c r="K30" s="99"/>
      <c r="L30" s="99"/>
      <c r="M30" s="100"/>
      <c r="N30" s="98"/>
      <c r="O30" s="99"/>
      <c r="P30" s="99"/>
      <c r="Q30" s="99"/>
      <c r="R30" s="100"/>
      <c r="S30" s="98"/>
      <c r="T30" s="99"/>
      <c r="U30" s="99"/>
      <c r="V30" s="99"/>
      <c r="W30" s="100"/>
      <c r="X30" s="98"/>
      <c r="Y30" s="99"/>
      <c r="Z30" s="99"/>
      <c r="AA30" s="99"/>
      <c r="AB30" s="100"/>
      <c r="AC30" s="83"/>
      <c r="AD30" s="83"/>
      <c r="AE30" s="83"/>
      <c r="AF30" s="83"/>
      <c r="AG30" s="83"/>
    </row>
    <row r="31" spans="1:33" s="105" customFormat="1" ht="14.25">
      <c r="A31" s="341" t="s">
        <v>6</v>
      </c>
      <c r="B31" s="344" t="s">
        <v>58</v>
      </c>
      <c r="C31" s="345"/>
      <c r="D31" s="345"/>
      <c r="E31" s="316">
        <f>IF(Gesamtverbrauch!C4&gt;0,Gesamtverbrauch!C4*3*7*52,0)</f>
        <v>0</v>
      </c>
      <c r="F31" s="317"/>
      <c r="G31" s="318"/>
      <c r="H31" s="101"/>
      <c r="I31" s="316">
        <f>E31</f>
        <v>0</v>
      </c>
      <c r="J31" s="317"/>
      <c r="K31" s="318"/>
      <c r="L31" s="102"/>
      <c r="M31" s="103" t="s">
        <v>74</v>
      </c>
      <c r="N31" s="316">
        <f>I31</f>
        <v>0</v>
      </c>
      <c r="O31" s="317"/>
      <c r="P31" s="318"/>
      <c r="Q31" s="102"/>
      <c r="R31" s="103"/>
      <c r="S31" s="316">
        <f>N31</f>
        <v>0</v>
      </c>
      <c r="T31" s="317"/>
      <c r="U31" s="318"/>
      <c r="V31" s="102"/>
      <c r="W31" s="103"/>
      <c r="X31" s="316">
        <f>S31</f>
        <v>0</v>
      </c>
      <c r="Y31" s="317"/>
      <c r="Z31" s="318"/>
      <c r="AA31" s="89"/>
      <c r="AB31" s="104"/>
      <c r="AC31" s="83"/>
      <c r="AD31" s="84"/>
      <c r="AE31" s="85"/>
      <c r="AF31" s="84"/>
      <c r="AG31" s="83"/>
    </row>
    <row r="32" spans="1:33" ht="12">
      <c r="A32" s="342"/>
      <c r="B32" s="346" t="s">
        <v>59</v>
      </c>
      <c r="C32" s="346"/>
      <c r="D32" s="347"/>
      <c r="E32" s="66">
        <v>16</v>
      </c>
      <c r="F32" s="106" t="s">
        <v>70</v>
      </c>
      <c r="G32" s="68"/>
      <c r="H32" s="107" t="s">
        <v>71</v>
      </c>
      <c r="I32" s="66">
        <v>16</v>
      </c>
      <c r="J32" s="106" t="s">
        <v>70</v>
      </c>
      <c r="K32" s="68"/>
      <c r="L32" s="89" t="s">
        <v>71</v>
      </c>
      <c r="M32" s="104">
        <f>(I31*I32*K32-$E$31*$E$32*$G$32)*48.8/1000000</f>
        <v>0</v>
      </c>
      <c r="N32" s="66">
        <v>16</v>
      </c>
      <c r="O32" s="106" t="s">
        <v>70</v>
      </c>
      <c r="P32" s="68"/>
      <c r="Q32" s="89" t="s">
        <v>71</v>
      </c>
      <c r="R32" s="104">
        <f>(N31*N32*P32-$E$31*$E$32*$G$32)*48.8/1000000</f>
        <v>0</v>
      </c>
      <c r="S32" s="66">
        <v>16</v>
      </c>
      <c r="T32" s="106" t="s">
        <v>70</v>
      </c>
      <c r="U32" s="68"/>
      <c r="V32" s="89" t="s">
        <v>71</v>
      </c>
      <c r="W32" s="104">
        <f>(S31*S32*U32-$E$31*$E$32*$G$32)*48.8/1000000</f>
        <v>0</v>
      </c>
      <c r="X32" s="66">
        <v>16</v>
      </c>
      <c r="Y32" s="106" t="s">
        <v>70</v>
      </c>
      <c r="Z32" s="68"/>
      <c r="AA32" s="89" t="s">
        <v>71</v>
      </c>
      <c r="AB32" s="104">
        <f>(X31*X32*Z32-$E$31*$E$32*$G$32)*48.8/1000000</f>
        <v>0</v>
      </c>
      <c r="AC32" s="83"/>
      <c r="AD32" s="84"/>
      <c r="AE32" s="85"/>
      <c r="AF32" s="84"/>
      <c r="AG32" s="83"/>
    </row>
    <row r="33" spans="1:33" ht="12">
      <c r="A33" s="342"/>
      <c r="B33" s="346" t="s">
        <v>61</v>
      </c>
      <c r="C33" s="346"/>
      <c r="D33" s="347"/>
      <c r="E33" s="66">
        <v>1</v>
      </c>
      <c r="F33" s="106" t="s">
        <v>70</v>
      </c>
      <c r="G33" s="68"/>
      <c r="H33" s="107" t="s">
        <v>71</v>
      </c>
      <c r="I33" s="66">
        <v>1</v>
      </c>
      <c r="J33" s="106" t="s">
        <v>70</v>
      </c>
      <c r="K33" s="68"/>
      <c r="L33" s="89" t="s">
        <v>71</v>
      </c>
      <c r="M33" s="104">
        <f>($E$31*$E$33*$G$33-I31*I33*K33)*0/1000000</f>
        <v>0</v>
      </c>
      <c r="N33" s="66">
        <v>1</v>
      </c>
      <c r="O33" s="106" t="s">
        <v>70</v>
      </c>
      <c r="P33" s="68"/>
      <c r="Q33" s="89" t="s">
        <v>71</v>
      </c>
      <c r="R33" s="104">
        <f>($E$31*$E$33*$G$33-N31*N33*P33)*0/1000000</f>
        <v>0</v>
      </c>
      <c r="S33" s="66">
        <v>1</v>
      </c>
      <c r="T33" s="106" t="s">
        <v>70</v>
      </c>
      <c r="U33" s="68"/>
      <c r="V33" s="89" t="s">
        <v>71</v>
      </c>
      <c r="W33" s="104">
        <f>($E$31*$E$33*$G$33-S31*S33*U33)*0/1000000</f>
        <v>0</v>
      </c>
      <c r="X33" s="66">
        <v>1</v>
      </c>
      <c r="Y33" s="106" t="s">
        <v>70</v>
      </c>
      <c r="Z33" s="68"/>
      <c r="AA33" s="89" t="s">
        <v>71</v>
      </c>
      <c r="AB33" s="104">
        <f>($E$31*$E$33*$G$33-X31*X33*Z33)*0/1000000</f>
        <v>0</v>
      </c>
      <c r="AC33" s="83"/>
      <c r="AD33" s="84"/>
      <c r="AE33" s="85"/>
      <c r="AF33" s="84"/>
      <c r="AG33" s="83"/>
    </row>
    <row r="34" spans="1:33" ht="12">
      <c r="A34" s="342"/>
      <c r="B34" s="346" t="s">
        <v>62</v>
      </c>
      <c r="C34" s="346"/>
      <c r="D34" s="347"/>
      <c r="E34" s="66">
        <v>2.5</v>
      </c>
      <c r="F34" s="106" t="s">
        <v>70</v>
      </c>
      <c r="G34" s="68"/>
      <c r="H34" s="107" t="s">
        <v>71</v>
      </c>
      <c r="I34" s="66">
        <v>2.5</v>
      </c>
      <c r="J34" s="106" t="s">
        <v>70</v>
      </c>
      <c r="K34" s="68"/>
      <c r="L34" s="89" t="s">
        <v>71</v>
      </c>
      <c r="M34" s="104">
        <f>($E$31*$E$34*$G$34-I31*I34*K34)*0/1000000</f>
        <v>0</v>
      </c>
      <c r="N34" s="66">
        <v>2.5</v>
      </c>
      <c r="O34" s="106" t="s">
        <v>70</v>
      </c>
      <c r="P34" s="68"/>
      <c r="Q34" s="89" t="s">
        <v>71</v>
      </c>
      <c r="R34" s="104">
        <f>($E$31*$E$34*$G$34-N31*N34*P34)*0/1000000</f>
        <v>0</v>
      </c>
      <c r="S34" s="66">
        <v>2.5</v>
      </c>
      <c r="T34" s="106" t="s">
        <v>70</v>
      </c>
      <c r="U34" s="68"/>
      <c r="V34" s="89" t="s">
        <v>71</v>
      </c>
      <c r="W34" s="104">
        <f>($E$31*$E$34*$G$34-S31*S34*U34)*0/1000000</f>
        <v>0</v>
      </c>
      <c r="X34" s="66">
        <v>2.5</v>
      </c>
      <c r="Y34" s="106" t="s">
        <v>70</v>
      </c>
      <c r="Z34" s="68"/>
      <c r="AA34" s="89" t="s">
        <v>71</v>
      </c>
      <c r="AB34" s="104">
        <f>($E$31*$E$34*$G$34-X31*X34*Z34)*0/1000000</f>
        <v>0</v>
      </c>
      <c r="AC34" s="83"/>
      <c r="AD34" s="84"/>
      <c r="AE34" s="85"/>
      <c r="AF34" s="84"/>
      <c r="AG34" s="83"/>
    </row>
    <row r="35" spans="1:33" ht="12.75" thickBot="1">
      <c r="A35" s="343"/>
      <c r="B35" s="346" t="s">
        <v>60</v>
      </c>
      <c r="C35" s="346"/>
      <c r="D35" s="347"/>
      <c r="E35" s="67">
        <v>12</v>
      </c>
      <c r="F35" s="108" t="s">
        <v>70</v>
      </c>
      <c r="G35" s="109">
        <f>IF(SUM(G32:G34)&gt;0,1-SUM(G32:G34),0)</f>
        <v>0</v>
      </c>
      <c r="H35" s="110" t="s">
        <v>71</v>
      </c>
      <c r="I35" s="67">
        <v>12</v>
      </c>
      <c r="J35" s="108" t="s">
        <v>70</v>
      </c>
      <c r="K35" s="109">
        <f>IF(SUM(K32:K34)&gt;0,1-SUM(K32:K34),0)</f>
        <v>0</v>
      </c>
      <c r="L35" s="111" t="s">
        <v>71</v>
      </c>
      <c r="M35" s="112">
        <f>(I31*I35*K35-$E$31*$E$35*$G$35)*133/1000000</f>
        <v>0</v>
      </c>
      <c r="N35" s="67">
        <v>12</v>
      </c>
      <c r="O35" s="108" t="s">
        <v>70</v>
      </c>
      <c r="P35" s="109">
        <f>IF(SUM(P32:P34)&gt;0,1-SUM(P32:P34),0)</f>
        <v>0</v>
      </c>
      <c r="Q35" s="111" t="s">
        <v>71</v>
      </c>
      <c r="R35" s="112">
        <f>($E$31*$E$35*$G$35-N31*N35*P35)*133/1000000*-1</f>
        <v>0</v>
      </c>
      <c r="S35" s="67">
        <v>12</v>
      </c>
      <c r="T35" s="108" t="s">
        <v>70</v>
      </c>
      <c r="U35" s="109">
        <f>IF(SUM(U32:U34)&gt;0,1-SUM(U32:U34),0)</f>
        <v>0</v>
      </c>
      <c r="V35" s="111" t="s">
        <v>71</v>
      </c>
      <c r="W35" s="112">
        <f>($E$31*$E$35*$G$35-S31*S35*U35)*133/1000000*-1</f>
        <v>0</v>
      </c>
      <c r="X35" s="67">
        <v>12</v>
      </c>
      <c r="Y35" s="108" t="s">
        <v>70</v>
      </c>
      <c r="Z35" s="109">
        <f>IF(SUM(Z32:Z34)&gt;0,1-SUM(Z32:Z34),0)</f>
        <v>0</v>
      </c>
      <c r="AA35" s="111" t="s">
        <v>71</v>
      </c>
      <c r="AB35" s="112">
        <f>($E$31*$E$35*$G$35-X31*X35*Z35)*133/1000000*-1</f>
        <v>0</v>
      </c>
      <c r="AC35" s="83"/>
      <c r="AD35" s="84"/>
      <c r="AE35" s="85"/>
      <c r="AF35" s="84"/>
      <c r="AG35" s="83"/>
    </row>
    <row r="36" spans="1:28" ht="14.25">
      <c r="A36" s="113"/>
      <c r="I36" s="114"/>
      <c r="J36" s="114"/>
      <c r="L36" s="70" t="s">
        <v>82</v>
      </c>
      <c r="M36" s="115">
        <f>SUM(M7:M16,M19:M28,M32:M35)</f>
        <v>0</v>
      </c>
      <c r="Q36" s="70" t="s">
        <v>82</v>
      </c>
      <c r="R36" s="115">
        <f>SUM(R7:R16,R19:R28,R32:R35)</f>
        <v>0</v>
      </c>
      <c r="V36" s="70" t="s">
        <v>82</v>
      </c>
      <c r="W36" s="115">
        <f>SUM(W7:W16,W19:W28,W32:W35)</f>
        <v>0</v>
      </c>
      <c r="AA36" s="70" t="s">
        <v>82</v>
      </c>
      <c r="AB36" s="115">
        <f>SUM(AB7:AB16,AB19:AB28,AB32:AB35)</f>
        <v>0</v>
      </c>
    </row>
    <row r="37" spans="9:10" ht="12" thickBot="1">
      <c r="I37" s="114"/>
      <c r="J37" s="114"/>
    </row>
    <row r="38" spans="1:10" ht="69" customHeight="1" thickBot="1">
      <c r="A38" s="302" t="s">
        <v>101</v>
      </c>
      <c r="B38" s="303"/>
      <c r="C38" s="303"/>
      <c r="D38" s="304"/>
      <c r="I38" s="114"/>
      <c r="J38" s="114"/>
    </row>
    <row r="39" spans="9:10" ht="12" thickBot="1">
      <c r="I39" s="114"/>
      <c r="J39" s="114"/>
    </row>
    <row r="40" spans="1:33" s="86" customFormat="1" ht="11.25">
      <c r="A40" s="330" t="s">
        <v>78</v>
      </c>
      <c r="B40" s="327" t="s">
        <v>53</v>
      </c>
      <c r="C40" s="328"/>
      <c r="D40" s="328"/>
      <c r="E40" s="19"/>
      <c r="F40" s="20"/>
      <c r="G40" s="81" t="s">
        <v>19</v>
      </c>
      <c r="H40" s="21"/>
      <c r="I40" s="19"/>
      <c r="J40" s="20"/>
      <c r="K40" s="81" t="s">
        <v>19</v>
      </c>
      <c r="L40" s="22"/>
      <c r="M40" s="82">
        <f>($E40*$H40-I40*L40)*133/1000000</f>
        <v>0</v>
      </c>
      <c r="N40" s="19"/>
      <c r="O40" s="20"/>
      <c r="P40" s="81" t="s">
        <v>19</v>
      </c>
      <c r="Q40" s="22"/>
      <c r="R40" s="82">
        <f>($E40*$H40-N40*Q40)*133/1000000</f>
        <v>0</v>
      </c>
      <c r="S40" s="19"/>
      <c r="T40" s="20"/>
      <c r="U40" s="81" t="s">
        <v>19</v>
      </c>
      <c r="V40" s="22"/>
      <c r="W40" s="82">
        <f>($E40*$H40-S40*V40)*133/1000000</f>
        <v>0</v>
      </c>
      <c r="X40" s="19"/>
      <c r="Y40" s="20"/>
      <c r="Z40" s="81" t="s">
        <v>19</v>
      </c>
      <c r="AA40" s="22"/>
      <c r="AB40" s="82">
        <f>($E40*$H40-X40*AA40)*133/1000000</f>
        <v>0</v>
      </c>
      <c r="AC40" s="83"/>
      <c r="AD40" s="83"/>
      <c r="AE40" s="84"/>
      <c r="AF40" s="85"/>
      <c r="AG40" s="83"/>
    </row>
    <row r="41" spans="1:33" s="86" customFormat="1" ht="11.25">
      <c r="A41" s="331"/>
      <c r="B41" s="327" t="s">
        <v>54</v>
      </c>
      <c r="C41" s="328"/>
      <c r="D41" s="328"/>
      <c r="E41" s="23"/>
      <c r="F41" s="24"/>
      <c r="G41" s="87" t="s">
        <v>19</v>
      </c>
      <c r="H41" s="25"/>
      <c r="I41" s="23"/>
      <c r="J41" s="24"/>
      <c r="K41" s="87" t="s">
        <v>19</v>
      </c>
      <c r="L41" s="26"/>
      <c r="M41" s="88">
        <f>($E41*$H41-I41*L41)*133/1000000</f>
        <v>0</v>
      </c>
      <c r="N41" s="23"/>
      <c r="O41" s="24"/>
      <c r="P41" s="87" t="s">
        <v>19</v>
      </c>
      <c r="Q41" s="26"/>
      <c r="R41" s="88">
        <f>($E41*$H41-N41*Q41)*133/1000000</f>
        <v>0</v>
      </c>
      <c r="S41" s="23"/>
      <c r="T41" s="24"/>
      <c r="U41" s="87" t="s">
        <v>19</v>
      </c>
      <c r="V41" s="26"/>
      <c r="W41" s="88">
        <f>($E41*$H41-S41*V41)*133/1000000</f>
        <v>0</v>
      </c>
      <c r="X41" s="23"/>
      <c r="Y41" s="24"/>
      <c r="Z41" s="87" t="s">
        <v>19</v>
      </c>
      <c r="AA41" s="26"/>
      <c r="AB41" s="88">
        <f>($E41*$H41-X41*AA41)*133/1000000</f>
        <v>0</v>
      </c>
      <c r="AC41" s="83"/>
      <c r="AD41" s="83"/>
      <c r="AE41" s="84"/>
      <c r="AF41" s="85"/>
      <c r="AG41" s="83"/>
    </row>
    <row r="42" spans="1:33" s="86" customFormat="1" ht="11.25">
      <c r="A42" s="331"/>
      <c r="B42" s="327" t="s">
        <v>55</v>
      </c>
      <c r="C42" s="328"/>
      <c r="D42" s="328"/>
      <c r="E42" s="27"/>
      <c r="F42" s="28"/>
      <c r="G42" s="89" t="s">
        <v>19</v>
      </c>
      <c r="H42" s="29"/>
      <c r="I42" s="27"/>
      <c r="J42" s="28"/>
      <c r="K42" s="89" t="s">
        <v>19</v>
      </c>
      <c r="L42" s="30"/>
      <c r="M42" s="90">
        <f>($E42*$H42-I42*L42)*158/1000000</f>
        <v>0</v>
      </c>
      <c r="N42" s="27"/>
      <c r="O42" s="28"/>
      <c r="P42" s="89" t="s">
        <v>19</v>
      </c>
      <c r="Q42" s="30"/>
      <c r="R42" s="90">
        <f>($E42*$H42-N42*Q42)*158/1000000</f>
        <v>0</v>
      </c>
      <c r="S42" s="27"/>
      <c r="T42" s="28"/>
      <c r="U42" s="89" t="s">
        <v>19</v>
      </c>
      <c r="V42" s="30"/>
      <c r="W42" s="90">
        <f>($E42*$H42-S42*V42)*158/1000000</f>
        <v>0</v>
      </c>
      <c r="X42" s="27"/>
      <c r="Y42" s="28"/>
      <c r="Z42" s="89" t="s">
        <v>19</v>
      </c>
      <c r="AA42" s="30"/>
      <c r="AB42" s="90">
        <f>($E42*$H42-X42*AA42)*158/1000000</f>
        <v>0</v>
      </c>
      <c r="AC42" s="85"/>
      <c r="AD42" s="85"/>
      <c r="AE42" s="84"/>
      <c r="AF42" s="85"/>
      <c r="AG42" s="85"/>
    </row>
    <row r="43" spans="1:33" s="86" customFormat="1" ht="11.25">
      <c r="A43" s="331"/>
      <c r="B43" s="327" t="s">
        <v>56</v>
      </c>
      <c r="C43" s="328"/>
      <c r="D43" s="328"/>
      <c r="E43" s="27"/>
      <c r="F43" s="28"/>
      <c r="G43" s="89" t="s">
        <v>19</v>
      </c>
      <c r="H43" s="29"/>
      <c r="I43" s="27"/>
      <c r="J43" s="28"/>
      <c r="K43" s="89" t="s">
        <v>19</v>
      </c>
      <c r="L43" s="30"/>
      <c r="M43" s="90">
        <f>($E43*$H43-I43*L43)*205/1000000</f>
        <v>0</v>
      </c>
      <c r="N43" s="27"/>
      <c r="O43" s="28"/>
      <c r="P43" s="89" t="s">
        <v>19</v>
      </c>
      <c r="Q43" s="30"/>
      <c r="R43" s="90">
        <f>($E43*$H43-N43*Q43)*205/1000000</f>
        <v>0</v>
      </c>
      <c r="S43" s="27"/>
      <c r="T43" s="28"/>
      <c r="U43" s="89" t="s">
        <v>19</v>
      </c>
      <c r="V43" s="30"/>
      <c r="W43" s="90">
        <f>($E43*$H43-S43*V43)*205/1000000</f>
        <v>0</v>
      </c>
      <c r="X43" s="27"/>
      <c r="Y43" s="28"/>
      <c r="Z43" s="89" t="s">
        <v>19</v>
      </c>
      <c r="AA43" s="30"/>
      <c r="AB43" s="90">
        <f>($E43*$H43-X43*AA43)*205/1000000</f>
        <v>0</v>
      </c>
      <c r="AC43" s="85"/>
      <c r="AD43" s="85"/>
      <c r="AE43" s="84"/>
      <c r="AF43" s="85"/>
      <c r="AG43" s="85"/>
    </row>
    <row r="44" spans="1:33" s="86" customFormat="1" ht="11.25">
      <c r="A44" s="331"/>
      <c r="B44" s="327" t="s">
        <v>63</v>
      </c>
      <c r="C44" s="328"/>
      <c r="D44" s="328"/>
      <c r="E44" s="27"/>
      <c r="F44" s="28"/>
      <c r="G44" s="89" t="s">
        <v>67</v>
      </c>
      <c r="H44" s="29"/>
      <c r="I44" s="27"/>
      <c r="J44" s="28"/>
      <c r="K44" s="89" t="s">
        <v>67</v>
      </c>
      <c r="L44" s="30"/>
      <c r="M44" s="90">
        <f>($E44*$H44-I44*L44)*99/1000000</f>
        <v>0</v>
      </c>
      <c r="N44" s="27"/>
      <c r="O44" s="28"/>
      <c r="P44" s="89" t="s">
        <v>67</v>
      </c>
      <c r="Q44" s="30"/>
      <c r="R44" s="90">
        <f>($E44*$H44-N44*Q44)*99/1000000</f>
        <v>0</v>
      </c>
      <c r="S44" s="27"/>
      <c r="T44" s="28"/>
      <c r="U44" s="89" t="s">
        <v>67</v>
      </c>
      <c r="V44" s="30"/>
      <c r="W44" s="90">
        <f>($E44*$H44-S44*V44)*99/1000000</f>
        <v>0</v>
      </c>
      <c r="X44" s="27"/>
      <c r="Y44" s="28"/>
      <c r="Z44" s="89" t="s">
        <v>67</v>
      </c>
      <c r="AA44" s="30"/>
      <c r="AB44" s="90">
        <f>($E44*$H44-X44*AA44)*99/1000000</f>
        <v>0</v>
      </c>
      <c r="AC44" s="85"/>
      <c r="AD44" s="85"/>
      <c r="AE44" s="84"/>
      <c r="AF44" s="85"/>
      <c r="AG44" s="85"/>
    </row>
    <row r="45" spans="1:33" s="86" customFormat="1" ht="11.25">
      <c r="A45" s="331"/>
      <c r="B45" s="327" t="s">
        <v>64</v>
      </c>
      <c r="C45" s="328"/>
      <c r="D45" s="328"/>
      <c r="E45" s="27"/>
      <c r="F45" s="28"/>
      <c r="G45" s="89" t="s">
        <v>67</v>
      </c>
      <c r="H45" s="29"/>
      <c r="I45" s="27"/>
      <c r="J45" s="28"/>
      <c r="K45" s="89" t="s">
        <v>67</v>
      </c>
      <c r="L45" s="30"/>
      <c r="M45" s="90">
        <f>($E45*$H45-I45*L45)*120/1000000</f>
        <v>0</v>
      </c>
      <c r="N45" s="27"/>
      <c r="O45" s="28"/>
      <c r="P45" s="89" t="s">
        <v>67</v>
      </c>
      <c r="Q45" s="30"/>
      <c r="R45" s="90">
        <f>($E45*$H45-N45*Q45)*120/1000000</f>
        <v>0</v>
      </c>
      <c r="S45" s="27"/>
      <c r="T45" s="28"/>
      <c r="U45" s="89" t="s">
        <v>67</v>
      </c>
      <c r="V45" s="30"/>
      <c r="W45" s="90">
        <f>($E45*$H45-S45*V45)*120/1000000</f>
        <v>0</v>
      </c>
      <c r="X45" s="27"/>
      <c r="Y45" s="28"/>
      <c r="Z45" s="89" t="s">
        <v>67</v>
      </c>
      <c r="AA45" s="30"/>
      <c r="AB45" s="90">
        <f>($E45*$H45-X45*AA45)*120/1000000</f>
        <v>0</v>
      </c>
      <c r="AC45" s="85"/>
      <c r="AD45" s="85"/>
      <c r="AE45" s="84"/>
      <c r="AF45" s="85"/>
      <c r="AG45" s="85"/>
    </row>
    <row r="46" spans="1:33" s="86" customFormat="1" ht="11.25">
      <c r="A46" s="331"/>
      <c r="B46" s="327" t="s">
        <v>66</v>
      </c>
      <c r="C46" s="328"/>
      <c r="D46" s="328"/>
      <c r="E46" s="27"/>
      <c r="F46" s="28"/>
      <c r="G46" s="89" t="s">
        <v>68</v>
      </c>
      <c r="H46" s="29"/>
      <c r="I46" s="27"/>
      <c r="J46" s="28"/>
      <c r="K46" s="89" t="s">
        <v>68</v>
      </c>
      <c r="L46" s="30"/>
      <c r="M46" s="90">
        <f>($E46*$H46-I46*L46)*65/1000000</f>
        <v>0</v>
      </c>
      <c r="N46" s="27"/>
      <c r="O46" s="28"/>
      <c r="P46" s="89" t="s">
        <v>68</v>
      </c>
      <c r="Q46" s="30"/>
      <c r="R46" s="90">
        <f>($E46*$H46-N46*Q46)*65/1000000</f>
        <v>0</v>
      </c>
      <c r="S46" s="27"/>
      <c r="T46" s="28"/>
      <c r="U46" s="89" t="s">
        <v>68</v>
      </c>
      <c r="V46" s="30"/>
      <c r="W46" s="90">
        <f>($E46*$H46-S46*V46)*65/1000000</f>
        <v>0</v>
      </c>
      <c r="X46" s="27"/>
      <c r="Y46" s="28"/>
      <c r="Z46" s="89" t="s">
        <v>68</v>
      </c>
      <c r="AA46" s="30"/>
      <c r="AB46" s="90">
        <f>($E46*$H46-X46*AA46)*65/1000000</f>
        <v>0</v>
      </c>
      <c r="AC46" s="85"/>
      <c r="AD46" s="85"/>
      <c r="AE46" s="84"/>
      <c r="AF46" s="85"/>
      <c r="AG46" s="85"/>
    </row>
    <row r="47" spans="1:33" s="86" customFormat="1" ht="11.25">
      <c r="A47" s="331"/>
      <c r="B47" s="327" t="s">
        <v>65</v>
      </c>
      <c r="C47" s="328"/>
      <c r="D47" s="328"/>
      <c r="E47" s="27"/>
      <c r="F47" s="28"/>
      <c r="G47" s="89" t="s">
        <v>67</v>
      </c>
      <c r="H47" s="29"/>
      <c r="I47" s="27"/>
      <c r="J47" s="28"/>
      <c r="K47" s="89" t="s">
        <v>67</v>
      </c>
      <c r="L47" s="30"/>
      <c r="M47" s="90">
        <f>($E47*$H47-I47*L47)*23/1000000</f>
        <v>0</v>
      </c>
      <c r="N47" s="27"/>
      <c r="O47" s="28"/>
      <c r="P47" s="89" t="s">
        <v>67</v>
      </c>
      <c r="Q47" s="30"/>
      <c r="R47" s="90">
        <f>($E47*$H47-N47*Q47)*23/1000000</f>
        <v>0</v>
      </c>
      <c r="S47" s="27"/>
      <c r="T47" s="28"/>
      <c r="U47" s="89" t="s">
        <v>67</v>
      </c>
      <c r="V47" s="30"/>
      <c r="W47" s="90">
        <f>($E47*$H47-S47*V47)*23/1000000</f>
        <v>0</v>
      </c>
      <c r="X47" s="27"/>
      <c r="Y47" s="28"/>
      <c r="Z47" s="89" t="s">
        <v>67</v>
      </c>
      <c r="AA47" s="30"/>
      <c r="AB47" s="90">
        <f>($E47*$H47-X47*AA47)*23/1000000</f>
        <v>0</v>
      </c>
      <c r="AC47" s="85"/>
      <c r="AD47" s="85"/>
      <c r="AE47" s="84"/>
      <c r="AF47" s="85"/>
      <c r="AG47" s="85"/>
    </row>
    <row r="48" spans="1:33" s="86" customFormat="1" ht="11.25">
      <c r="A48" s="331"/>
      <c r="B48" s="315" t="s">
        <v>75</v>
      </c>
      <c r="C48" s="315"/>
      <c r="D48" s="315"/>
      <c r="E48" s="31"/>
      <c r="F48" s="28"/>
      <c r="G48" s="89" t="s">
        <v>67</v>
      </c>
      <c r="H48" s="29"/>
      <c r="I48" s="27"/>
      <c r="J48" s="28"/>
      <c r="K48" s="89" t="s">
        <v>67</v>
      </c>
      <c r="L48" s="30"/>
      <c r="M48" s="90">
        <f>($E48*$H48-I48*L48)*158/1000000*-1</f>
        <v>0</v>
      </c>
      <c r="N48" s="27"/>
      <c r="O48" s="28"/>
      <c r="P48" s="89" t="s">
        <v>67</v>
      </c>
      <c r="Q48" s="30"/>
      <c r="R48" s="90">
        <f>($E48*$H48-N48*Q48)*158/1000000*-1</f>
        <v>0</v>
      </c>
      <c r="S48" s="27"/>
      <c r="T48" s="28"/>
      <c r="U48" s="89" t="s">
        <v>67</v>
      </c>
      <c r="V48" s="30"/>
      <c r="W48" s="90">
        <f>($E48*$H48-S48*V48)*158/1000000*-1</f>
        <v>0</v>
      </c>
      <c r="X48" s="27"/>
      <c r="Y48" s="28"/>
      <c r="Z48" s="89" t="s">
        <v>67</v>
      </c>
      <c r="AA48" s="30"/>
      <c r="AB48" s="90">
        <f>($E48*$H48-X48*AA48)*158/1000000*-1</f>
        <v>0</v>
      </c>
      <c r="AC48" s="85"/>
      <c r="AD48" s="85"/>
      <c r="AE48" s="84"/>
      <c r="AF48" s="85"/>
      <c r="AG48" s="85"/>
    </row>
    <row r="49" spans="1:33" s="86" customFormat="1" ht="11.25">
      <c r="A49" s="331"/>
      <c r="B49" s="315" t="s">
        <v>76</v>
      </c>
      <c r="C49" s="315"/>
      <c r="D49" s="315"/>
      <c r="E49" s="31"/>
      <c r="F49" s="28"/>
      <c r="G49" s="91" t="s">
        <v>67</v>
      </c>
      <c r="H49" s="29"/>
      <c r="I49" s="27"/>
      <c r="J49" s="28"/>
      <c r="K49" s="89" t="s">
        <v>67</v>
      </c>
      <c r="L49" s="30"/>
      <c r="M49" s="90">
        <f>($E49*$H49-I49*L49)*205/1000000*-1</f>
        <v>0</v>
      </c>
      <c r="N49" s="27"/>
      <c r="O49" s="28"/>
      <c r="P49" s="89" t="s">
        <v>67</v>
      </c>
      <c r="Q49" s="30"/>
      <c r="R49" s="90">
        <f>($E49*$H49-N49*Q49)*205/1000000*-1</f>
        <v>0</v>
      </c>
      <c r="S49" s="27"/>
      <c r="T49" s="28"/>
      <c r="U49" s="89" t="s">
        <v>67</v>
      </c>
      <c r="V49" s="30"/>
      <c r="W49" s="90">
        <f>($E49*$H49-S49*V49)*205/1000000*-1</f>
        <v>0</v>
      </c>
      <c r="X49" s="27"/>
      <c r="Y49" s="28"/>
      <c r="Z49" s="89" t="s">
        <v>67</v>
      </c>
      <c r="AA49" s="30"/>
      <c r="AB49" s="90">
        <f>($E49*$H49-X49*AA49)*205/1000000*-1</f>
        <v>0</v>
      </c>
      <c r="AC49" s="85"/>
      <c r="AD49" s="85"/>
      <c r="AE49" s="84"/>
      <c r="AF49" s="85"/>
      <c r="AG49" s="85"/>
    </row>
    <row r="50" spans="1:33" s="86" customFormat="1" ht="36" customHeight="1">
      <c r="A50" s="332"/>
      <c r="B50" s="333" t="s">
        <v>5</v>
      </c>
      <c r="C50" s="334"/>
      <c r="D50" s="335"/>
      <c r="E50" s="321"/>
      <c r="F50" s="348"/>
      <c r="G50" s="348"/>
      <c r="H50" s="349"/>
      <c r="I50" s="321"/>
      <c r="J50" s="348"/>
      <c r="K50" s="348"/>
      <c r="L50" s="348"/>
      <c r="M50" s="349"/>
      <c r="N50" s="321"/>
      <c r="O50" s="348"/>
      <c r="P50" s="348"/>
      <c r="Q50" s="348"/>
      <c r="R50" s="349"/>
      <c r="S50" s="321"/>
      <c r="T50" s="348"/>
      <c r="U50" s="348"/>
      <c r="V50" s="348"/>
      <c r="W50" s="349"/>
      <c r="X50" s="321"/>
      <c r="Y50" s="348"/>
      <c r="Z50" s="348"/>
      <c r="AA50" s="348"/>
      <c r="AB50" s="349"/>
      <c r="AC50" s="314"/>
      <c r="AD50" s="314"/>
      <c r="AE50" s="314"/>
      <c r="AF50" s="314"/>
      <c r="AG50" s="314"/>
    </row>
    <row r="51" ht="12" thickBot="1"/>
    <row r="52" spans="1:33" s="86" customFormat="1" ht="11.25">
      <c r="A52" s="330" t="s">
        <v>79</v>
      </c>
      <c r="B52" s="327" t="s">
        <v>53</v>
      </c>
      <c r="C52" s="328"/>
      <c r="D52" s="328"/>
      <c r="E52" s="19"/>
      <c r="F52" s="20"/>
      <c r="G52" s="81" t="s">
        <v>19</v>
      </c>
      <c r="H52" s="21"/>
      <c r="I52" s="19"/>
      <c r="J52" s="20"/>
      <c r="K52" s="81" t="s">
        <v>19</v>
      </c>
      <c r="L52" s="22"/>
      <c r="M52" s="82">
        <f>($E52*$H52-I52*L52)*133/1000000</f>
        <v>0</v>
      </c>
      <c r="N52" s="19"/>
      <c r="O52" s="20"/>
      <c r="P52" s="81" t="s">
        <v>19</v>
      </c>
      <c r="Q52" s="22"/>
      <c r="R52" s="82">
        <f>($E52*$H52-N52*Q52)*133/1000000</f>
        <v>0</v>
      </c>
      <c r="S52" s="19"/>
      <c r="T52" s="20"/>
      <c r="U52" s="81" t="s">
        <v>19</v>
      </c>
      <c r="V52" s="22"/>
      <c r="W52" s="82">
        <f>($E52*$H52-S52*V52)*133/1000000</f>
        <v>0</v>
      </c>
      <c r="X52" s="19"/>
      <c r="Y52" s="20"/>
      <c r="Z52" s="81" t="s">
        <v>19</v>
      </c>
      <c r="AA52" s="22"/>
      <c r="AB52" s="82">
        <f>($E52*$H52-X52*AA52)*133/1000000</f>
        <v>0</v>
      </c>
      <c r="AC52" s="83"/>
      <c r="AD52" s="83"/>
      <c r="AE52" s="84"/>
      <c r="AF52" s="85"/>
      <c r="AG52" s="83"/>
    </row>
    <row r="53" spans="1:33" s="86" customFormat="1" ht="11.25">
      <c r="A53" s="331"/>
      <c r="B53" s="327" t="s">
        <v>54</v>
      </c>
      <c r="C53" s="328"/>
      <c r="D53" s="328"/>
      <c r="E53" s="23"/>
      <c r="F53" s="24"/>
      <c r="G53" s="87" t="s">
        <v>19</v>
      </c>
      <c r="H53" s="25"/>
      <c r="I53" s="23"/>
      <c r="J53" s="24"/>
      <c r="K53" s="87" t="s">
        <v>19</v>
      </c>
      <c r="L53" s="26"/>
      <c r="M53" s="88">
        <f>($E53*$H53-I53*L53)*133/1000000</f>
        <v>0</v>
      </c>
      <c r="N53" s="23"/>
      <c r="O53" s="24"/>
      <c r="P53" s="87" t="s">
        <v>19</v>
      </c>
      <c r="Q53" s="26"/>
      <c r="R53" s="88">
        <f>($E53*$H53-N53*Q53)*133/1000000</f>
        <v>0</v>
      </c>
      <c r="S53" s="23"/>
      <c r="T53" s="24"/>
      <c r="U53" s="87" t="s">
        <v>19</v>
      </c>
      <c r="V53" s="26"/>
      <c r="W53" s="88">
        <f>($E53*$H53-S53*V53)*133/1000000</f>
        <v>0</v>
      </c>
      <c r="X53" s="23"/>
      <c r="Y53" s="24"/>
      <c r="Z53" s="87" t="s">
        <v>19</v>
      </c>
      <c r="AA53" s="26"/>
      <c r="AB53" s="88">
        <f>($E53*$H53-X53*AA53)*133/1000000</f>
        <v>0</v>
      </c>
      <c r="AC53" s="83"/>
      <c r="AD53" s="83"/>
      <c r="AE53" s="84"/>
      <c r="AF53" s="85"/>
      <c r="AG53" s="83"/>
    </row>
    <row r="54" spans="1:33" s="86" customFormat="1" ht="11.25">
      <c r="A54" s="331"/>
      <c r="B54" s="327" t="s">
        <v>55</v>
      </c>
      <c r="C54" s="328"/>
      <c r="D54" s="328"/>
      <c r="E54" s="27"/>
      <c r="F54" s="28"/>
      <c r="G54" s="89" t="s">
        <v>19</v>
      </c>
      <c r="H54" s="29"/>
      <c r="I54" s="27"/>
      <c r="J54" s="28"/>
      <c r="K54" s="89" t="s">
        <v>19</v>
      </c>
      <c r="L54" s="30"/>
      <c r="M54" s="90">
        <f>($E54*$H54-I54*L54)*158/1000000</f>
        <v>0</v>
      </c>
      <c r="N54" s="27"/>
      <c r="O54" s="28"/>
      <c r="P54" s="89" t="s">
        <v>19</v>
      </c>
      <c r="Q54" s="30"/>
      <c r="R54" s="90">
        <f>($E54*$H54-N54*Q54)*158/1000000</f>
        <v>0</v>
      </c>
      <c r="S54" s="27"/>
      <c r="T54" s="28"/>
      <c r="U54" s="89" t="s">
        <v>19</v>
      </c>
      <c r="V54" s="30"/>
      <c r="W54" s="90">
        <f>($E54*$H54-S54*V54)*158/1000000</f>
        <v>0</v>
      </c>
      <c r="X54" s="27"/>
      <c r="Y54" s="28"/>
      <c r="Z54" s="89" t="s">
        <v>19</v>
      </c>
      <c r="AA54" s="30"/>
      <c r="AB54" s="90">
        <f>($E54*$H54-X54*AA54)*158/1000000</f>
        <v>0</v>
      </c>
      <c r="AC54" s="85"/>
      <c r="AD54" s="85"/>
      <c r="AE54" s="84"/>
      <c r="AF54" s="85"/>
      <c r="AG54" s="85"/>
    </row>
    <row r="55" spans="1:33" s="86" customFormat="1" ht="11.25">
      <c r="A55" s="331"/>
      <c r="B55" s="327" t="s">
        <v>56</v>
      </c>
      <c r="C55" s="328"/>
      <c r="D55" s="328"/>
      <c r="E55" s="27"/>
      <c r="F55" s="28"/>
      <c r="G55" s="89" t="s">
        <v>19</v>
      </c>
      <c r="H55" s="29"/>
      <c r="I55" s="27"/>
      <c r="J55" s="28"/>
      <c r="K55" s="89" t="s">
        <v>19</v>
      </c>
      <c r="L55" s="30"/>
      <c r="M55" s="90">
        <f>($E55*$H55-I55*L55)*205/1000000</f>
        <v>0</v>
      </c>
      <c r="N55" s="27"/>
      <c r="O55" s="28"/>
      <c r="P55" s="89" t="s">
        <v>19</v>
      </c>
      <c r="Q55" s="30"/>
      <c r="R55" s="90">
        <f>($E55*$H55-N55*Q55)*205/1000000</f>
        <v>0</v>
      </c>
      <c r="S55" s="27"/>
      <c r="T55" s="28"/>
      <c r="U55" s="89" t="s">
        <v>19</v>
      </c>
      <c r="V55" s="30"/>
      <c r="W55" s="90">
        <f>($E55*$H55-S55*V55)*205/1000000</f>
        <v>0</v>
      </c>
      <c r="X55" s="27"/>
      <c r="Y55" s="28"/>
      <c r="Z55" s="89" t="s">
        <v>19</v>
      </c>
      <c r="AA55" s="30"/>
      <c r="AB55" s="90">
        <f>($E55*$H55-X55*AA55)*205/1000000</f>
        <v>0</v>
      </c>
      <c r="AC55" s="85"/>
      <c r="AD55" s="85"/>
      <c r="AE55" s="84"/>
      <c r="AF55" s="85"/>
      <c r="AG55" s="85"/>
    </row>
    <row r="56" spans="1:33" s="86" customFormat="1" ht="11.25">
      <c r="A56" s="331"/>
      <c r="B56" s="327" t="s">
        <v>63</v>
      </c>
      <c r="C56" s="328"/>
      <c r="D56" s="328"/>
      <c r="E56" s="27"/>
      <c r="F56" s="28"/>
      <c r="G56" s="89" t="s">
        <v>67</v>
      </c>
      <c r="H56" s="29"/>
      <c r="I56" s="27"/>
      <c r="J56" s="28"/>
      <c r="K56" s="89" t="s">
        <v>67</v>
      </c>
      <c r="L56" s="30"/>
      <c r="M56" s="90">
        <f>($E56*$H56-I56*L56)*99/1000000</f>
        <v>0</v>
      </c>
      <c r="N56" s="27"/>
      <c r="O56" s="28"/>
      <c r="P56" s="89" t="s">
        <v>67</v>
      </c>
      <c r="Q56" s="30"/>
      <c r="R56" s="90">
        <f>($E56*$H56-N56*Q56)*99/1000000</f>
        <v>0</v>
      </c>
      <c r="S56" s="27"/>
      <c r="T56" s="28"/>
      <c r="U56" s="89" t="s">
        <v>67</v>
      </c>
      <c r="V56" s="30"/>
      <c r="W56" s="90">
        <f>($E56*$H56-S56*V56)*99/1000000</f>
        <v>0</v>
      </c>
      <c r="X56" s="27"/>
      <c r="Y56" s="28"/>
      <c r="Z56" s="89" t="s">
        <v>67</v>
      </c>
      <c r="AA56" s="30"/>
      <c r="AB56" s="90">
        <f>($E56*$H56-X56*AA56)*99/1000000</f>
        <v>0</v>
      </c>
      <c r="AC56" s="85"/>
      <c r="AD56" s="85"/>
      <c r="AE56" s="84"/>
      <c r="AF56" s="85"/>
      <c r="AG56" s="85"/>
    </row>
    <row r="57" spans="1:33" s="86" customFormat="1" ht="11.25">
      <c r="A57" s="331"/>
      <c r="B57" s="327" t="s">
        <v>64</v>
      </c>
      <c r="C57" s="328"/>
      <c r="D57" s="328"/>
      <c r="E57" s="27"/>
      <c r="F57" s="28"/>
      <c r="G57" s="89" t="s">
        <v>67</v>
      </c>
      <c r="H57" s="29"/>
      <c r="I57" s="27"/>
      <c r="J57" s="28"/>
      <c r="K57" s="89" t="s">
        <v>67</v>
      </c>
      <c r="L57" s="30"/>
      <c r="M57" s="90">
        <f>($E57*$H57-I57*L57)*120/1000000</f>
        <v>0</v>
      </c>
      <c r="N57" s="27"/>
      <c r="O57" s="28"/>
      <c r="P57" s="89" t="s">
        <v>67</v>
      </c>
      <c r="Q57" s="30"/>
      <c r="R57" s="90">
        <f>($E57*$H57-N57*Q57)*120/1000000</f>
        <v>0</v>
      </c>
      <c r="S57" s="27"/>
      <c r="T57" s="28"/>
      <c r="U57" s="89" t="s">
        <v>67</v>
      </c>
      <c r="V57" s="30"/>
      <c r="W57" s="90">
        <f>($E57*$H57-S57*V57)*120/1000000</f>
        <v>0</v>
      </c>
      <c r="X57" s="27"/>
      <c r="Y57" s="28"/>
      <c r="Z57" s="89" t="s">
        <v>67</v>
      </c>
      <c r="AA57" s="30"/>
      <c r="AB57" s="90">
        <f>($E57*$H57-X57*AA57)*120/1000000</f>
        <v>0</v>
      </c>
      <c r="AC57" s="85"/>
      <c r="AD57" s="85"/>
      <c r="AE57" s="84"/>
      <c r="AF57" s="85"/>
      <c r="AG57" s="85"/>
    </row>
    <row r="58" spans="1:33" s="86" customFormat="1" ht="11.25">
      <c r="A58" s="331"/>
      <c r="B58" s="327" t="s">
        <v>66</v>
      </c>
      <c r="C58" s="328"/>
      <c r="D58" s="328"/>
      <c r="E58" s="27"/>
      <c r="F58" s="28"/>
      <c r="G58" s="89" t="s">
        <v>68</v>
      </c>
      <c r="H58" s="29"/>
      <c r="I58" s="27"/>
      <c r="J58" s="28"/>
      <c r="K58" s="89" t="s">
        <v>68</v>
      </c>
      <c r="L58" s="30"/>
      <c r="M58" s="90">
        <f>($E58*$H58-I58*L58)*65/1000000</f>
        <v>0</v>
      </c>
      <c r="N58" s="27"/>
      <c r="O58" s="28"/>
      <c r="P58" s="89" t="s">
        <v>68</v>
      </c>
      <c r="Q58" s="30"/>
      <c r="R58" s="90">
        <f>($E58*$H58-N58*Q58)*65/1000000</f>
        <v>0</v>
      </c>
      <c r="S58" s="27"/>
      <c r="T58" s="28"/>
      <c r="U58" s="89" t="s">
        <v>68</v>
      </c>
      <c r="V58" s="30"/>
      <c r="W58" s="90">
        <f>($E58*$H58-S58*V58)*65/1000000</f>
        <v>0</v>
      </c>
      <c r="X58" s="27"/>
      <c r="Y58" s="28"/>
      <c r="Z58" s="89" t="s">
        <v>68</v>
      </c>
      <c r="AA58" s="30"/>
      <c r="AB58" s="90">
        <f>($E58*$H58-X58*AA58)*65/1000000</f>
        <v>0</v>
      </c>
      <c r="AC58" s="85"/>
      <c r="AD58" s="85"/>
      <c r="AE58" s="84"/>
      <c r="AF58" s="85"/>
      <c r="AG58" s="85"/>
    </row>
    <row r="59" spans="1:33" s="86" customFormat="1" ht="11.25">
      <c r="A59" s="331"/>
      <c r="B59" s="327" t="s">
        <v>65</v>
      </c>
      <c r="C59" s="328"/>
      <c r="D59" s="328"/>
      <c r="E59" s="27"/>
      <c r="F59" s="28"/>
      <c r="G59" s="89" t="s">
        <v>67</v>
      </c>
      <c r="H59" s="29"/>
      <c r="I59" s="27"/>
      <c r="J59" s="28"/>
      <c r="K59" s="89" t="s">
        <v>67</v>
      </c>
      <c r="L59" s="30"/>
      <c r="M59" s="90">
        <f>($E59*$H59-I59*L59)*23/1000000</f>
        <v>0</v>
      </c>
      <c r="N59" s="27"/>
      <c r="O59" s="28"/>
      <c r="P59" s="89" t="s">
        <v>67</v>
      </c>
      <c r="Q59" s="30"/>
      <c r="R59" s="90">
        <f>($E59*$H59-N59*Q59)*23/1000000</f>
        <v>0</v>
      </c>
      <c r="S59" s="27"/>
      <c r="T59" s="28"/>
      <c r="U59" s="89" t="s">
        <v>67</v>
      </c>
      <c r="V59" s="30"/>
      <c r="W59" s="90">
        <f>($E59*$H59-S59*V59)*23/1000000</f>
        <v>0</v>
      </c>
      <c r="X59" s="27"/>
      <c r="Y59" s="28"/>
      <c r="Z59" s="89" t="s">
        <v>67</v>
      </c>
      <c r="AA59" s="30"/>
      <c r="AB59" s="90">
        <f>($E59*$H59-X59*AA59)*23/1000000</f>
        <v>0</v>
      </c>
      <c r="AC59" s="85"/>
      <c r="AD59" s="85"/>
      <c r="AE59" s="84"/>
      <c r="AF59" s="85"/>
      <c r="AG59" s="85"/>
    </row>
    <row r="60" spans="1:33" s="86" customFormat="1" ht="11.25">
      <c r="A60" s="331"/>
      <c r="B60" s="315" t="s">
        <v>75</v>
      </c>
      <c r="C60" s="315"/>
      <c r="D60" s="315"/>
      <c r="E60" s="31"/>
      <c r="F60" s="28"/>
      <c r="G60" s="89" t="s">
        <v>67</v>
      </c>
      <c r="H60" s="29"/>
      <c r="I60" s="27"/>
      <c r="J60" s="28"/>
      <c r="K60" s="89" t="s">
        <v>67</v>
      </c>
      <c r="L60" s="30"/>
      <c r="M60" s="90">
        <f>($E60*$H60-I60*L60)*158/1000000*-1</f>
        <v>0</v>
      </c>
      <c r="N60" s="27"/>
      <c r="O60" s="28"/>
      <c r="P60" s="89" t="s">
        <v>67</v>
      </c>
      <c r="Q60" s="30"/>
      <c r="R60" s="90">
        <f>($E60*$H60-N60*Q60)*158/1000000*-1</f>
        <v>0</v>
      </c>
      <c r="S60" s="27"/>
      <c r="T60" s="28"/>
      <c r="U60" s="89" t="s">
        <v>67</v>
      </c>
      <c r="V60" s="30"/>
      <c r="W60" s="90">
        <f>($E60*$H60-S60*V60)*158/1000000*-1</f>
        <v>0</v>
      </c>
      <c r="X60" s="27"/>
      <c r="Y60" s="28"/>
      <c r="Z60" s="89" t="s">
        <v>67</v>
      </c>
      <c r="AA60" s="30"/>
      <c r="AB60" s="90">
        <f>($E60*$H60-X60*AA60)*158/1000000*-1</f>
        <v>0</v>
      </c>
      <c r="AC60" s="85"/>
      <c r="AD60" s="85"/>
      <c r="AE60" s="84"/>
      <c r="AF60" s="85"/>
      <c r="AG60" s="85"/>
    </row>
    <row r="61" spans="1:33" s="86" customFormat="1" ht="11.25">
      <c r="A61" s="331"/>
      <c r="B61" s="315" t="s">
        <v>76</v>
      </c>
      <c r="C61" s="315"/>
      <c r="D61" s="315"/>
      <c r="E61" s="31"/>
      <c r="F61" s="28"/>
      <c r="G61" s="91" t="s">
        <v>67</v>
      </c>
      <c r="H61" s="29"/>
      <c r="I61" s="27"/>
      <c r="J61" s="28"/>
      <c r="K61" s="89" t="s">
        <v>67</v>
      </c>
      <c r="L61" s="30"/>
      <c r="M61" s="90">
        <f>($E61*$H61-I61*L61)*205/1000000*-1</f>
        <v>0</v>
      </c>
      <c r="N61" s="27"/>
      <c r="O61" s="28"/>
      <c r="P61" s="89" t="s">
        <v>67</v>
      </c>
      <c r="Q61" s="30"/>
      <c r="R61" s="90">
        <f>($E61*$H61-N61*Q61)*205/1000000*-1</f>
        <v>0</v>
      </c>
      <c r="S61" s="27"/>
      <c r="T61" s="28"/>
      <c r="U61" s="89" t="s">
        <v>67</v>
      </c>
      <c r="V61" s="30"/>
      <c r="W61" s="90">
        <f>($E61*$H61-S61*V61)*205/1000000*-1</f>
        <v>0</v>
      </c>
      <c r="X61" s="27"/>
      <c r="Y61" s="28"/>
      <c r="Z61" s="89" t="s">
        <v>67</v>
      </c>
      <c r="AA61" s="30"/>
      <c r="AB61" s="90">
        <f>($E61*$H61-X61*AA61)*205/1000000*-1</f>
        <v>0</v>
      </c>
      <c r="AC61" s="85"/>
      <c r="AD61" s="85"/>
      <c r="AE61" s="84"/>
      <c r="AF61" s="85"/>
      <c r="AG61" s="85"/>
    </row>
    <row r="62" spans="1:33" s="86" customFormat="1" ht="36" customHeight="1">
      <c r="A62" s="332"/>
      <c r="B62" s="333" t="s">
        <v>5</v>
      </c>
      <c r="C62" s="334"/>
      <c r="D62" s="335"/>
      <c r="E62" s="321"/>
      <c r="F62" s="348"/>
      <c r="G62" s="348"/>
      <c r="H62" s="349"/>
      <c r="I62" s="321"/>
      <c r="J62" s="348"/>
      <c r="K62" s="348"/>
      <c r="L62" s="348"/>
      <c r="M62" s="349"/>
      <c r="N62" s="321"/>
      <c r="O62" s="348"/>
      <c r="P62" s="348"/>
      <c r="Q62" s="348"/>
      <c r="R62" s="349"/>
      <c r="S62" s="321"/>
      <c r="T62" s="348"/>
      <c r="U62" s="348"/>
      <c r="V62" s="348"/>
      <c r="W62" s="349"/>
      <c r="X62" s="321"/>
      <c r="Y62" s="348"/>
      <c r="Z62" s="348"/>
      <c r="AA62" s="348"/>
      <c r="AB62" s="349"/>
      <c r="AC62" s="314"/>
      <c r="AD62" s="314"/>
      <c r="AE62" s="314"/>
      <c r="AF62" s="314"/>
      <c r="AG62" s="314"/>
    </row>
    <row r="63" ht="12" thickBot="1"/>
    <row r="64" spans="1:33" s="86" customFormat="1" ht="11.25">
      <c r="A64" s="330" t="s">
        <v>80</v>
      </c>
      <c r="B64" s="327" t="s">
        <v>53</v>
      </c>
      <c r="C64" s="328"/>
      <c r="D64" s="328"/>
      <c r="E64" s="19"/>
      <c r="F64" s="20"/>
      <c r="G64" s="81" t="s">
        <v>19</v>
      </c>
      <c r="H64" s="21"/>
      <c r="I64" s="19"/>
      <c r="J64" s="20"/>
      <c r="K64" s="81" t="s">
        <v>19</v>
      </c>
      <c r="L64" s="22"/>
      <c r="M64" s="82">
        <f>($E64*$H64-I64*L64)*133/1000000</f>
        <v>0</v>
      </c>
      <c r="N64" s="19"/>
      <c r="O64" s="20"/>
      <c r="P64" s="81" t="s">
        <v>19</v>
      </c>
      <c r="Q64" s="22"/>
      <c r="R64" s="82">
        <f>($E64*$H64-N64*Q64)*133/1000000</f>
        <v>0</v>
      </c>
      <c r="S64" s="19"/>
      <c r="T64" s="20"/>
      <c r="U64" s="81" t="s">
        <v>19</v>
      </c>
      <c r="V64" s="22"/>
      <c r="W64" s="82">
        <f>($E64*$H64-S64*V64)*133/1000000</f>
        <v>0</v>
      </c>
      <c r="X64" s="19"/>
      <c r="Y64" s="20"/>
      <c r="Z64" s="81" t="s">
        <v>19</v>
      </c>
      <c r="AA64" s="22"/>
      <c r="AB64" s="82">
        <f>($E64*$H64-X64*AA64)*133/1000000</f>
        <v>0</v>
      </c>
      <c r="AC64" s="83"/>
      <c r="AD64" s="83"/>
      <c r="AE64" s="84"/>
      <c r="AF64" s="85"/>
      <c r="AG64" s="83"/>
    </row>
    <row r="65" spans="1:33" s="86" customFormat="1" ht="11.25">
      <c r="A65" s="331"/>
      <c r="B65" s="327" t="s">
        <v>54</v>
      </c>
      <c r="C65" s="328"/>
      <c r="D65" s="328"/>
      <c r="E65" s="23"/>
      <c r="F65" s="24"/>
      <c r="G65" s="87" t="s">
        <v>19</v>
      </c>
      <c r="H65" s="25"/>
      <c r="I65" s="23"/>
      <c r="J65" s="24"/>
      <c r="K65" s="87" t="s">
        <v>19</v>
      </c>
      <c r="L65" s="26"/>
      <c r="M65" s="88">
        <f>($E65*$H65-I65*L65)*133/1000000</f>
        <v>0</v>
      </c>
      <c r="N65" s="23"/>
      <c r="O65" s="24"/>
      <c r="P65" s="87" t="s">
        <v>19</v>
      </c>
      <c r="Q65" s="26"/>
      <c r="R65" s="88">
        <f>($E65*$H65-N65*Q65)*133/1000000</f>
        <v>0</v>
      </c>
      <c r="S65" s="23"/>
      <c r="T65" s="24"/>
      <c r="U65" s="87" t="s">
        <v>19</v>
      </c>
      <c r="V65" s="26"/>
      <c r="W65" s="88">
        <f>($E65*$H65-S65*V65)*133/1000000</f>
        <v>0</v>
      </c>
      <c r="X65" s="23"/>
      <c r="Y65" s="24"/>
      <c r="Z65" s="87" t="s">
        <v>19</v>
      </c>
      <c r="AA65" s="26"/>
      <c r="AB65" s="88">
        <f>($E65*$H65-X65*AA65)*133/1000000</f>
        <v>0</v>
      </c>
      <c r="AC65" s="83"/>
      <c r="AD65" s="83"/>
      <c r="AE65" s="84"/>
      <c r="AF65" s="85"/>
      <c r="AG65" s="83"/>
    </row>
    <row r="66" spans="1:33" s="86" customFormat="1" ht="11.25">
      <c r="A66" s="331"/>
      <c r="B66" s="327" t="s">
        <v>55</v>
      </c>
      <c r="C66" s="328"/>
      <c r="D66" s="328"/>
      <c r="E66" s="27"/>
      <c r="F66" s="28"/>
      <c r="G66" s="89" t="s">
        <v>19</v>
      </c>
      <c r="H66" s="29"/>
      <c r="I66" s="27"/>
      <c r="J66" s="28"/>
      <c r="K66" s="89" t="s">
        <v>19</v>
      </c>
      <c r="L66" s="30"/>
      <c r="M66" s="90">
        <f>($E66*$H66-I66*L66)*158/1000000</f>
        <v>0</v>
      </c>
      <c r="N66" s="27"/>
      <c r="O66" s="28"/>
      <c r="P66" s="89" t="s">
        <v>19</v>
      </c>
      <c r="Q66" s="30"/>
      <c r="R66" s="90">
        <f>($E66*$H66-N66*Q66)*158/1000000</f>
        <v>0</v>
      </c>
      <c r="S66" s="27"/>
      <c r="T66" s="28"/>
      <c r="U66" s="89" t="s">
        <v>19</v>
      </c>
      <c r="V66" s="30"/>
      <c r="W66" s="90">
        <f>($E66*$H66-S66*V66)*158/1000000</f>
        <v>0</v>
      </c>
      <c r="X66" s="27"/>
      <c r="Y66" s="28"/>
      <c r="Z66" s="89" t="s">
        <v>19</v>
      </c>
      <c r="AA66" s="30"/>
      <c r="AB66" s="90">
        <f>($E66*$H66-X66*AA66)*158/1000000</f>
        <v>0</v>
      </c>
      <c r="AC66" s="85"/>
      <c r="AD66" s="85"/>
      <c r="AE66" s="84"/>
      <c r="AF66" s="85"/>
      <c r="AG66" s="85"/>
    </row>
    <row r="67" spans="1:33" s="86" customFormat="1" ht="11.25">
      <c r="A67" s="331"/>
      <c r="B67" s="327" t="s">
        <v>56</v>
      </c>
      <c r="C67" s="328"/>
      <c r="D67" s="328"/>
      <c r="E67" s="27"/>
      <c r="F67" s="28"/>
      <c r="G67" s="89" t="s">
        <v>19</v>
      </c>
      <c r="H67" s="29"/>
      <c r="I67" s="27"/>
      <c r="J67" s="28"/>
      <c r="K67" s="89" t="s">
        <v>19</v>
      </c>
      <c r="L67" s="30"/>
      <c r="M67" s="90">
        <f>($E67*$H67-I67*L67)*205/1000000</f>
        <v>0</v>
      </c>
      <c r="N67" s="27"/>
      <c r="O67" s="28"/>
      <c r="P67" s="89" t="s">
        <v>19</v>
      </c>
      <c r="Q67" s="30"/>
      <c r="R67" s="90">
        <f>($E67*$H67-N67*Q67)*205/1000000</f>
        <v>0</v>
      </c>
      <c r="S67" s="27"/>
      <c r="T67" s="28"/>
      <c r="U67" s="89" t="s">
        <v>19</v>
      </c>
      <c r="V67" s="30"/>
      <c r="W67" s="90">
        <f>($E67*$H67-S67*V67)*205/1000000</f>
        <v>0</v>
      </c>
      <c r="X67" s="27"/>
      <c r="Y67" s="28"/>
      <c r="Z67" s="89" t="s">
        <v>19</v>
      </c>
      <c r="AA67" s="30"/>
      <c r="AB67" s="90">
        <f>($E67*$H67-X67*AA67)*205/1000000</f>
        <v>0</v>
      </c>
      <c r="AC67" s="85"/>
      <c r="AD67" s="85"/>
      <c r="AE67" s="84"/>
      <c r="AF67" s="85"/>
      <c r="AG67" s="85"/>
    </row>
    <row r="68" spans="1:33" s="86" customFormat="1" ht="11.25">
      <c r="A68" s="331"/>
      <c r="B68" s="327" t="s">
        <v>63</v>
      </c>
      <c r="C68" s="328"/>
      <c r="D68" s="328"/>
      <c r="E68" s="27"/>
      <c r="F68" s="28"/>
      <c r="G68" s="89" t="s">
        <v>67</v>
      </c>
      <c r="H68" s="29"/>
      <c r="I68" s="27"/>
      <c r="J68" s="28"/>
      <c r="K68" s="89" t="s">
        <v>67</v>
      </c>
      <c r="L68" s="30"/>
      <c r="M68" s="90">
        <f>($E68*$H68-I68*L68)*99/1000000</f>
        <v>0</v>
      </c>
      <c r="N68" s="27"/>
      <c r="O68" s="28"/>
      <c r="P68" s="89" t="s">
        <v>67</v>
      </c>
      <c r="Q68" s="30"/>
      <c r="R68" s="90">
        <f>($E68*$H68-N68*Q68)*99/1000000</f>
        <v>0</v>
      </c>
      <c r="S68" s="27"/>
      <c r="T68" s="28"/>
      <c r="U68" s="89" t="s">
        <v>67</v>
      </c>
      <c r="V68" s="30"/>
      <c r="W68" s="90">
        <f>($E68*$H68-S68*V68)*99/1000000</f>
        <v>0</v>
      </c>
      <c r="X68" s="27"/>
      <c r="Y68" s="28"/>
      <c r="Z68" s="89" t="s">
        <v>67</v>
      </c>
      <c r="AA68" s="30"/>
      <c r="AB68" s="90">
        <f>($E68*$H68-X68*AA68)*99/1000000</f>
        <v>0</v>
      </c>
      <c r="AC68" s="85"/>
      <c r="AD68" s="85"/>
      <c r="AE68" s="84"/>
      <c r="AF68" s="85"/>
      <c r="AG68" s="85"/>
    </row>
    <row r="69" spans="1:33" s="86" customFormat="1" ht="11.25">
      <c r="A69" s="331"/>
      <c r="B69" s="327" t="s">
        <v>64</v>
      </c>
      <c r="C69" s="328"/>
      <c r="D69" s="328"/>
      <c r="E69" s="27"/>
      <c r="F69" s="28"/>
      <c r="G69" s="89" t="s">
        <v>67</v>
      </c>
      <c r="H69" s="29"/>
      <c r="I69" s="27"/>
      <c r="J69" s="28"/>
      <c r="K69" s="89" t="s">
        <v>67</v>
      </c>
      <c r="L69" s="30"/>
      <c r="M69" s="90">
        <f>($E69*$H69-I69*L69)*120/1000000</f>
        <v>0</v>
      </c>
      <c r="N69" s="27"/>
      <c r="O69" s="28"/>
      <c r="P69" s="89" t="s">
        <v>67</v>
      </c>
      <c r="Q69" s="30"/>
      <c r="R69" s="90">
        <f>($E69*$H69-N69*Q69)*120/1000000</f>
        <v>0</v>
      </c>
      <c r="S69" s="27"/>
      <c r="T69" s="28"/>
      <c r="U69" s="89" t="s">
        <v>67</v>
      </c>
      <c r="V69" s="30"/>
      <c r="W69" s="90">
        <f>($E69*$H69-S69*V69)*120/1000000</f>
        <v>0</v>
      </c>
      <c r="X69" s="27"/>
      <c r="Y69" s="28"/>
      <c r="Z69" s="89" t="s">
        <v>67</v>
      </c>
      <c r="AA69" s="30"/>
      <c r="AB69" s="90">
        <f>($E69*$H69-X69*AA69)*120/1000000</f>
        <v>0</v>
      </c>
      <c r="AC69" s="85"/>
      <c r="AD69" s="85"/>
      <c r="AE69" s="84"/>
      <c r="AF69" s="85"/>
      <c r="AG69" s="85"/>
    </row>
    <row r="70" spans="1:33" s="86" customFormat="1" ht="11.25">
      <c r="A70" s="331"/>
      <c r="B70" s="327" t="s">
        <v>66</v>
      </c>
      <c r="C70" s="328"/>
      <c r="D70" s="328"/>
      <c r="E70" s="27"/>
      <c r="F70" s="28"/>
      <c r="G70" s="89" t="s">
        <v>68</v>
      </c>
      <c r="H70" s="29"/>
      <c r="I70" s="27"/>
      <c r="J70" s="28"/>
      <c r="K70" s="89" t="s">
        <v>68</v>
      </c>
      <c r="L70" s="30"/>
      <c r="M70" s="90">
        <f>($E70*$H70-I70*L70)*65/1000000</f>
        <v>0</v>
      </c>
      <c r="N70" s="27"/>
      <c r="O70" s="28"/>
      <c r="P70" s="89" t="s">
        <v>68</v>
      </c>
      <c r="Q70" s="30"/>
      <c r="R70" s="90">
        <f>($E70*$H70-N70*Q70)*65/1000000</f>
        <v>0</v>
      </c>
      <c r="S70" s="27"/>
      <c r="T70" s="28"/>
      <c r="U70" s="89" t="s">
        <v>68</v>
      </c>
      <c r="V70" s="30"/>
      <c r="W70" s="90">
        <f>($E70*$H70-S70*V70)*65/1000000</f>
        <v>0</v>
      </c>
      <c r="X70" s="27"/>
      <c r="Y70" s="28"/>
      <c r="Z70" s="89" t="s">
        <v>68</v>
      </c>
      <c r="AA70" s="30"/>
      <c r="AB70" s="90">
        <f>($E70*$H70-X70*AA70)*65/1000000</f>
        <v>0</v>
      </c>
      <c r="AC70" s="85"/>
      <c r="AD70" s="85"/>
      <c r="AE70" s="84"/>
      <c r="AF70" s="85"/>
      <c r="AG70" s="85"/>
    </row>
    <row r="71" spans="1:33" s="86" customFormat="1" ht="11.25">
      <c r="A71" s="331"/>
      <c r="B71" s="327" t="s">
        <v>65</v>
      </c>
      <c r="C71" s="328"/>
      <c r="D71" s="328"/>
      <c r="E71" s="27"/>
      <c r="F71" s="28"/>
      <c r="G71" s="89" t="s">
        <v>67</v>
      </c>
      <c r="H71" s="29"/>
      <c r="I71" s="27"/>
      <c r="J71" s="28"/>
      <c r="K71" s="89" t="s">
        <v>67</v>
      </c>
      <c r="L71" s="30"/>
      <c r="M71" s="90">
        <f>($E71*$H71-I71*L71)*23/1000000</f>
        <v>0</v>
      </c>
      <c r="N71" s="27"/>
      <c r="O71" s="28"/>
      <c r="P71" s="89" t="s">
        <v>67</v>
      </c>
      <c r="Q71" s="30"/>
      <c r="R71" s="90">
        <f>($E71*$H71-N71*Q71)*23/1000000</f>
        <v>0</v>
      </c>
      <c r="S71" s="27"/>
      <c r="T71" s="28"/>
      <c r="U71" s="89" t="s">
        <v>67</v>
      </c>
      <c r="V71" s="30"/>
      <c r="W71" s="90">
        <f>($E71*$H71-S71*V71)*23/1000000</f>
        <v>0</v>
      </c>
      <c r="X71" s="27"/>
      <c r="Y71" s="28"/>
      <c r="Z71" s="89" t="s">
        <v>67</v>
      </c>
      <c r="AA71" s="30"/>
      <c r="AB71" s="90">
        <f>($E71*$H71-X71*AA71)*23/1000000</f>
        <v>0</v>
      </c>
      <c r="AC71" s="85"/>
      <c r="AD71" s="85"/>
      <c r="AE71" s="84"/>
      <c r="AF71" s="85"/>
      <c r="AG71" s="85"/>
    </row>
    <row r="72" spans="1:33" s="86" customFormat="1" ht="11.25">
      <c r="A72" s="331"/>
      <c r="B72" s="315" t="s">
        <v>75</v>
      </c>
      <c r="C72" s="315"/>
      <c r="D72" s="315"/>
      <c r="E72" s="31"/>
      <c r="F72" s="28"/>
      <c r="G72" s="89" t="s">
        <v>67</v>
      </c>
      <c r="H72" s="29"/>
      <c r="I72" s="27"/>
      <c r="J72" s="28"/>
      <c r="K72" s="89" t="s">
        <v>67</v>
      </c>
      <c r="L72" s="30"/>
      <c r="M72" s="90">
        <f>($E72*$H72-I72*L72)*158/1000000*-1</f>
        <v>0</v>
      </c>
      <c r="N72" s="27"/>
      <c r="O72" s="28"/>
      <c r="P72" s="89" t="s">
        <v>67</v>
      </c>
      <c r="Q72" s="30"/>
      <c r="R72" s="90">
        <f>($E72*$H72-N72*Q72)*158/1000000*-1</f>
        <v>0</v>
      </c>
      <c r="S72" s="27"/>
      <c r="T72" s="28"/>
      <c r="U72" s="89" t="s">
        <v>67</v>
      </c>
      <c r="V72" s="30"/>
      <c r="W72" s="90">
        <f>($E72*$H72-S72*V72)*158/1000000*-1</f>
        <v>0</v>
      </c>
      <c r="X72" s="27"/>
      <c r="Y72" s="28"/>
      <c r="Z72" s="89" t="s">
        <v>67</v>
      </c>
      <c r="AA72" s="30"/>
      <c r="AB72" s="90">
        <f>($E72*$H72-X72*AA72)*158/1000000*-1</f>
        <v>0</v>
      </c>
      <c r="AC72" s="85"/>
      <c r="AD72" s="85"/>
      <c r="AE72" s="84"/>
      <c r="AF72" s="85"/>
      <c r="AG72" s="85"/>
    </row>
    <row r="73" spans="1:33" s="86" customFormat="1" ht="11.25">
      <c r="A73" s="331"/>
      <c r="B73" s="315" t="s">
        <v>76</v>
      </c>
      <c r="C73" s="315"/>
      <c r="D73" s="315"/>
      <c r="E73" s="31"/>
      <c r="F73" s="28"/>
      <c r="G73" s="91" t="s">
        <v>67</v>
      </c>
      <c r="H73" s="29"/>
      <c r="I73" s="27"/>
      <c r="J73" s="28"/>
      <c r="K73" s="89" t="s">
        <v>67</v>
      </c>
      <c r="L73" s="30"/>
      <c r="M73" s="90">
        <f>($E73*$H73-I73*L73)*205/1000000*-1</f>
        <v>0</v>
      </c>
      <c r="N73" s="27"/>
      <c r="O73" s="28"/>
      <c r="P73" s="89" t="s">
        <v>67</v>
      </c>
      <c r="Q73" s="30"/>
      <c r="R73" s="90">
        <f>($E73*$H73-N73*Q73)*205/1000000*-1</f>
        <v>0</v>
      </c>
      <c r="S73" s="27"/>
      <c r="T73" s="28"/>
      <c r="U73" s="89" t="s">
        <v>67</v>
      </c>
      <c r="V73" s="30"/>
      <c r="W73" s="90">
        <f>($E73*$H73-S73*V73)*205/1000000*-1</f>
        <v>0</v>
      </c>
      <c r="X73" s="27"/>
      <c r="Y73" s="28"/>
      <c r="Z73" s="89" t="s">
        <v>67</v>
      </c>
      <c r="AA73" s="30"/>
      <c r="AB73" s="90">
        <f>($E73*$H73-X73*AA73)*205/1000000*-1</f>
        <v>0</v>
      </c>
      <c r="AC73" s="85"/>
      <c r="AD73" s="85"/>
      <c r="AE73" s="84"/>
      <c r="AF73" s="85"/>
      <c r="AG73" s="85"/>
    </row>
    <row r="74" spans="1:33" s="86" customFormat="1" ht="36" customHeight="1">
      <c r="A74" s="332"/>
      <c r="B74" s="333" t="s">
        <v>5</v>
      </c>
      <c r="C74" s="334"/>
      <c r="D74" s="335"/>
      <c r="E74" s="321"/>
      <c r="F74" s="348"/>
      <c r="G74" s="348"/>
      <c r="H74" s="349"/>
      <c r="I74" s="321"/>
      <c r="J74" s="348"/>
      <c r="K74" s="348"/>
      <c r="L74" s="348"/>
      <c r="M74" s="349"/>
      <c r="N74" s="321"/>
      <c r="O74" s="348"/>
      <c r="P74" s="348"/>
      <c r="Q74" s="348"/>
      <c r="R74" s="349"/>
      <c r="S74" s="321"/>
      <c r="T74" s="348"/>
      <c r="U74" s="348"/>
      <c r="V74" s="348"/>
      <c r="W74" s="349"/>
      <c r="X74" s="321"/>
      <c r="Y74" s="348"/>
      <c r="Z74" s="348"/>
      <c r="AA74" s="348"/>
      <c r="AB74" s="349"/>
      <c r="AC74" s="314"/>
      <c r="AD74" s="314"/>
      <c r="AE74" s="314"/>
      <c r="AF74" s="314"/>
      <c r="AG74" s="314"/>
    </row>
  </sheetData>
  <sheetProtection password="C7F0" sheet="1" objects="1" scenarios="1" selectLockedCells="1"/>
  <mergeCells count="122">
    <mergeCell ref="B73:D73"/>
    <mergeCell ref="B74:D74"/>
    <mergeCell ref="E74:H74"/>
    <mergeCell ref="AC74:AG74"/>
    <mergeCell ref="I74:M74"/>
    <mergeCell ref="N74:R74"/>
    <mergeCell ref="S74:W74"/>
    <mergeCell ref="X74:AB74"/>
    <mergeCell ref="A64:A74"/>
    <mergeCell ref="B64:D64"/>
    <mergeCell ref="B65:D65"/>
    <mergeCell ref="B66:D66"/>
    <mergeCell ref="B67:D67"/>
    <mergeCell ref="B68:D68"/>
    <mergeCell ref="B69:D69"/>
    <mergeCell ref="B70:D70"/>
    <mergeCell ref="B71:D71"/>
    <mergeCell ref="B72:D72"/>
    <mergeCell ref="B61:D61"/>
    <mergeCell ref="B62:D62"/>
    <mergeCell ref="E62:H62"/>
    <mergeCell ref="AC62:AG62"/>
    <mergeCell ref="I62:M62"/>
    <mergeCell ref="N62:R62"/>
    <mergeCell ref="S62:W62"/>
    <mergeCell ref="X62:AB62"/>
    <mergeCell ref="A52:A62"/>
    <mergeCell ref="B52:D52"/>
    <mergeCell ref="B53:D53"/>
    <mergeCell ref="B54:D54"/>
    <mergeCell ref="B55:D55"/>
    <mergeCell ref="B56:D56"/>
    <mergeCell ref="B57:D57"/>
    <mergeCell ref="B58:D58"/>
    <mergeCell ref="B59:D59"/>
    <mergeCell ref="B60:D60"/>
    <mergeCell ref="B49:D49"/>
    <mergeCell ref="B50:D50"/>
    <mergeCell ref="E50:H50"/>
    <mergeCell ref="AC50:AG50"/>
    <mergeCell ref="I50:M50"/>
    <mergeCell ref="N50:R50"/>
    <mergeCell ref="S50:W50"/>
    <mergeCell ref="X50:AB50"/>
    <mergeCell ref="A40:A50"/>
    <mergeCell ref="B40:D40"/>
    <mergeCell ref="B41:D41"/>
    <mergeCell ref="B42:D42"/>
    <mergeCell ref="B43:D43"/>
    <mergeCell ref="B44:D44"/>
    <mergeCell ref="B45:D45"/>
    <mergeCell ref="B46:D46"/>
    <mergeCell ref="B47:D47"/>
    <mergeCell ref="B48:D48"/>
    <mergeCell ref="AC17:AG17"/>
    <mergeCell ref="AD5:AE6"/>
    <mergeCell ref="AG5:AG6"/>
    <mergeCell ref="A38:D38"/>
    <mergeCell ref="A31:A35"/>
    <mergeCell ref="B31:D31"/>
    <mergeCell ref="B35:D35"/>
    <mergeCell ref="B33:D33"/>
    <mergeCell ref="B34:D34"/>
    <mergeCell ref="B32:D32"/>
    <mergeCell ref="AC4:AG4"/>
    <mergeCell ref="S4:W5"/>
    <mergeCell ref="T6:U6"/>
    <mergeCell ref="B13:D13"/>
    <mergeCell ref="B11:D11"/>
    <mergeCell ref="B10:D10"/>
    <mergeCell ref="I4:M5"/>
    <mergeCell ref="E4:H5"/>
    <mergeCell ref="B8:D8"/>
    <mergeCell ref="A1:AB1"/>
    <mergeCell ref="N17:R17"/>
    <mergeCell ref="I17:M17"/>
    <mergeCell ref="B9:D9"/>
    <mergeCell ref="B17:D17"/>
    <mergeCell ref="C6:D6"/>
    <mergeCell ref="J6:K6"/>
    <mergeCell ref="A7:A17"/>
    <mergeCell ref="B7:D7"/>
    <mergeCell ref="N4:R5"/>
    <mergeCell ref="A19:A29"/>
    <mergeCell ref="B21:D21"/>
    <mergeCell ref="B28:D28"/>
    <mergeCell ref="B29:D29"/>
    <mergeCell ref="B26:D26"/>
    <mergeCell ref="B27:D27"/>
    <mergeCell ref="B25:D25"/>
    <mergeCell ref="B22:D22"/>
    <mergeCell ref="B23:D23"/>
    <mergeCell ref="B24:D24"/>
    <mergeCell ref="B19:D19"/>
    <mergeCell ref="B14:D14"/>
    <mergeCell ref="B20:D20"/>
    <mergeCell ref="B12:D12"/>
    <mergeCell ref="B18:D18"/>
    <mergeCell ref="B15:D15"/>
    <mergeCell ref="N31:P31"/>
    <mergeCell ref="N29:R29"/>
    <mergeCell ref="F6:G6"/>
    <mergeCell ref="E17:H17"/>
    <mergeCell ref="E31:G31"/>
    <mergeCell ref="E29:H29"/>
    <mergeCell ref="I29:M29"/>
    <mergeCell ref="I31:K31"/>
    <mergeCell ref="O6:P6"/>
    <mergeCell ref="AC29:AG29"/>
    <mergeCell ref="B16:D16"/>
    <mergeCell ref="S31:U31"/>
    <mergeCell ref="X4:AB5"/>
    <mergeCell ref="Y6:Z6"/>
    <mergeCell ref="X31:Z31"/>
    <mergeCell ref="S29:W29"/>
    <mergeCell ref="X29:AB29"/>
    <mergeCell ref="S17:W17"/>
    <mergeCell ref="X17:AB17"/>
    <mergeCell ref="E3:AB3"/>
    <mergeCell ref="B3:C3"/>
    <mergeCell ref="B4:C4"/>
    <mergeCell ref="B5:C5"/>
  </mergeCells>
  <printOptions/>
  <pageMargins left="0.75" right="0.75" top="1" bottom="1" header="0.4921259845" footer="0.4921259845"/>
  <pageSetup fitToHeight="1" fitToWidth="1" horizontalDpi="600" verticalDpi="600" orientation="landscape" paperSize="9"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Katharina Hopfner-Sixt</dc:creator>
  <cp:keywords/>
  <dc:description/>
  <cp:lastModifiedBy>Thomas Wirthensohn</cp:lastModifiedBy>
  <cp:lastPrinted>2011-06-29T13:24:34Z</cp:lastPrinted>
  <dcterms:created xsi:type="dcterms:W3CDTF">2011-03-21T15:30:30Z</dcterms:created>
  <dcterms:modified xsi:type="dcterms:W3CDTF">2011-07-20T07:32:58Z</dcterms:modified>
  <cp:category/>
  <cp:version/>
  <cp:contentType/>
  <cp:contentStatus/>
</cp:coreProperties>
</file>